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9195"/>
  </bookViews>
  <sheets>
    <sheet name="на выход" sheetId="1" r:id="rId1"/>
    <sheet name="Лист1" sheetId="8" state="hidden" r:id="rId2"/>
  </sheets>
  <definedNames>
    <definedName name="_xlnm.Print_Area" localSheetId="0">'на выход'!$B$1:$L$400</definedName>
  </definedNames>
  <calcPr calcId="114210"/>
</workbook>
</file>

<file path=xl/calcChain.xml><?xml version="1.0" encoding="utf-8"?>
<calcChain xmlns="http://schemas.openxmlformats.org/spreadsheetml/2006/main">
  <c r="D406" i="1"/>
  <c r="D405"/>
  <c r="D404"/>
  <c r="D403"/>
  <c r="E395"/>
  <c r="E371"/>
  <c r="E342"/>
  <c r="E330"/>
  <c r="E303"/>
  <c r="E291"/>
  <c r="E276"/>
  <c r="E262"/>
  <c r="E250"/>
  <c r="E236"/>
  <c r="E229"/>
  <c r="E211"/>
  <c r="E197"/>
  <c r="E185"/>
  <c r="E174"/>
  <c r="F159"/>
  <c r="G159"/>
  <c r="H159"/>
  <c r="I159"/>
  <c r="J159"/>
  <c r="K159"/>
  <c r="L159"/>
  <c r="E159"/>
  <c r="E148"/>
  <c r="E136"/>
  <c r="E107"/>
  <c r="E95"/>
  <c r="E80"/>
  <c r="E55"/>
  <c r="F40"/>
  <c r="G40"/>
  <c r="H40"/>
  <c r="I40"/>
  <c r="J40"/>
  <c r="K40"/>
  <c r="L40"/>
  <c r="E40"/>
  <c r="E25"/>
  <c r="E12"/>
  <c r="F276"/>
  <c r="G276"/>
  <c r="H276"/>
  <c r="I276"/>
  <c r="J276"/>
  <c r="K276"/>
  <c r="L276"/>
  <c r="F236"/>
  <c r="G236"/>
  <c r="H236"/>
  <c r="I236"/>
  <c r="J236"/>
  <c r="K236"/>
  <c r="L236"/>
  <c r="F229"/>
  <c r="G229"/>
  <c r="H229"/>
  <c r="I229"/>
  <c r="J229"/>
  <c r="K229"/>
  <c r="L229"/>
  <c r="F174"/>
  <c r="G174"/>
  <c r="H174"/>
  <c r="I174"/>
  <c r="J174"/>
  <c r="K174"/>
  <c r="L174"/>
  <c r="E267"/>
  <c r="E268"/>
  <c r="D15"/>
  <c r="F395"/>
  <c r="G395"/>
  <c r="H395"/>
  <c r="I395"/>
  <c r="J395"/>
  <c r="K395"/>
  <c r="L395"/>
  <c r="E378"/>
  <c r="E385"/>
  <c r="L378"/>
  <c r="L385"/>
  <c r="K378"/>
  <c r="K385"/>
  <c r="J378"/>
  <c r="J385"/>
  <c r="I378"/>
  <c r="I385"/>
  <c r="H378"/>
  <c r="H385"/>
  <c r="G378"/>
  <c r="G385"/>
  <c r="F378"/>
  <c r="F385"/>
  <c r="F374"/>
  <c r="G374"/>
  <c r="H374"/>
  <c r="I374"/>
  <c r="J374"/>
  <c r="K374"/>
  <c r="L374"/>
  <c r="E374"/>
  <c r="D374"/>
  <c r="D396"/>
  <c r="E352"/>
  <c r="E356"/>
  <c r="L352"/>
  <c r="L356"/>
  <c r="K352"/>
  <c r="K356"/>
  <c r="J352"/>
  <c r="J356"/>
  <c r="I352"/>
  <c r="I356"/>
  <c r="H352"/>
  <c r="H356"/>
  <c r="G352"/>
  <c r="G356"/>
  <c r="F352"/>
  <c r="F356"/>
  <c r="E346"/>
  <c r="D342"/>
  <c r="F333"/>
  <c r="G333"/>
  <c r="H333"/>
  <c r="I333"/>
  <c r="J333"/>
  <c r="K333"/>
  <c r="L333"/>
  <c r="E333"/>
  <c r="D333"/>
  <c r="F312"/>
  <c r="F316"/>
  <c r="G312"/>
  <c r="G316"/>
  <c r="H312"/>
  <c r="H316"/>
  <c r="I312"/>
  <c r="I316"/>
  <c r="J312"/>
  <c r="J316"/>
  <c r="K312"/>
  <c r="K316"/>
  <c r="L312"/>
  <c r="L316"/>
  <c r="E312"/>
  <c r="E316"/>
  <c r="E307"/>
  <c r="F294"/>
  <c r="G294"/>
  <c r="H294"/>
  <c r="I294"/>
  <c r="J294"/>
  <c r="K294"/>
  <c r="L294"/>
  <c r="E294"/>
  <c r="D294"/>
  <c r="L267"/>
  <c r="L268"/>
  <c r="K267"/>
  <c r="K268"/>
  <c r="J267"/>
  <c r="J268"/>
  <c r="I267"/>
  <c r="I268"/>
  <c r="H267"/>
  <c r="H268"/>
  <c r="G267"/>
  <c r="G268"/>
  <c r="F267"/>
  <c r="F268"/>
  <c r="F31"/>
  <c r="F32"/>
  <c r="G31"/>
  <c r="G32"/>
  <c r="H31"/>
  <c r="H32"/>
  <c r="I31"/>
  <c r="I32"/>
  <c r="J31"/>
  <c r="J32"/>
  <c r="K31"/>
  <c r="K32"/>
  <c r="L31"/>
  <c r="L32"/>
  <c r="E31"/>
  <c r="E32"/>
  <c r="F262"/>
  <c r="G262"/>
  <c r="H262"/>
  <c r="I262"/>
  <c r="J262"/>
  <c r="K262"/>
  <c r="L262"/>
  <c r="D262"/>
  <c r="D253"/>
  <c r="F253"/>
  <c r="G253"/>
  <c r="H253"/>
  <c r="I253"/>
  <c r="J253"/>
  <c r="K253"/>
  <c r="L253"/>
  <c r="E253"/>
  <c r="E277"/>
  <c r="F197"/>
  <c r="G197"/>
  <c r="H197"/>
  <c r="I197"/>
  <c r="J197"/>
  <c r="K197"/>
  <c r="L197"/>
  <c r="E189"/>
  <c r="F185"/>
  <c r="G185"/>
  <c r="H185"/>
  <c r="I185"/>
  <c r="J185"/>
  <c r="K185"/>
  <c r="L185"/>
  <c r="F177"/>
  <c r="G177"/>
  <c r="H177"/>
  <c r="I177"/>
  <c r="J177"/>
  <c r="K177"/>
  <c r="L177"/>
  <c r="E177"/>
  <c r="D177"/>
  <c r="D198"/>
  <c r="E317"/>
  <c r="D357"/>
  <c r="E357"/>
  <c r="E359"/>
  <c r="E319"/>
  <c r="E198"/>
  <c r="E200"/>
  <c r="E152"/>
  <c r="F148"/>
  <c r="G148"/>
  <c r="H148"/>
  <c r="I148"/>
  <c r="J148"/>
  <c r="K148"/>
  <c r="L148"/>
  <c r="F139"/>
  <c r="G139"/>
  <c r="H139"/>
  <c r="I139"/>
  <c r="J139"/>
  <c r="K139"/>
  <c r="L139"/>
  <c r="E139"/>
  <c r="D139"/>
  <c r="F136"/>
  <c r="G136"/>
  <c r="H136"/>
  <c r="I136"/>
  <c r="J136"/>
  <c r="K136"/>
  <c r="L136"/>
  <c r="E117"/>
  <c r="E122"/>
  <c r="L117"/>
  <c r="L122"/>
  <c r="K117"/>
  <c r="K122"/>
  <c r="J117"/>
  <c r="J122"/>
  <c r="I117"/>
  <c r="I122"/>
  <c r="H117"/>
  <c r="H122"/>
  <c r="G117"/>
  <c r="G122"/>
  <c r="F117"/>
  <c r="F122"/>
  <c r="E111"/>
  <c r="F95"/>
  <c r="G95"/>
  <c r="H95"/>
  <c r="I95"/>
  <c r="J95"/>
  <c r="K95"/>
  <c r="L95"/>
  <c r="F98"/>
  <c r="G98"/>
  <c r="H98"/>
  <c r="I98"/>
  <c r="J98"/>
  <c r="K98"/>
  <c r="L98"/>
  <c r="E98"/>
  <c r="D98"/>
  <c r="D123"/>
  <c r="E160"/>
  <c r="F80"/>
  <c r="G80"/>
  <c r="H80"/>
  <c r="I80"/>
  <c r="J80"/>
  <c r="K80"/>
  <c r="L80"/>
  <c r="E73"/>
  <c r="F62"/>
  <c r="F69"/>
  <c r="G62"/>
  <c r="G69"/>
  <c r="H62"/>
  <c r="H69"/>
  <c r="I62"/>
  <c r="I69"/>
  <c r="J62"/>
  <c r="J69"/>
  <c r="K62"/>
  <c r="K69"/>
  <c r="L62"/>
  <c r="L69"/>
  <c r="E62"/>
  <c r="E69"/>
  <c r="F58"/>
  <c r="G58"/>
  <c r="H58"/>
  <c r="I58"/>
  <c r="J58"/>
  <c r="K58"/>
  <c r="L58"/>
  <c r="E58"/>
  <c r="D58"/>
  <c r="D81"/>
  <c r="F55"/>
  <c r="G55"/>
  <c r="H55"/>
  <c r="I55"/>
  <c r="J55"/>
  <c r="K55"/>
  <c r="L55"/>
  <c r="D41"/>
  <c r="F25"/>
  <c r="G25"/>
  <c r="H25"/>
  <c r="I25"/>
  <c r="J25"/>
  <c r="K25"/>
  <c r="L25"/>
  <c r="F12"/>
  <c r="G12"/>
  <c r="H12"/>
  <c r="I12"/>
  <c r="J12"/>
  <c r="K12"/>
  <c r="L12"/>
  <c r="E81"/>
  <c r="E83"/>
  <c r="E218"/>
  <c r="E224"/>
  <c r="L218"/>
  <c r="L224"/>
  <c r="K218"/>
  <c r="K224"/>
  <c r="J218"/>
  <c r="J224"/>
  <c r="I218"/>
  <c r="I224"/>
  <c r="H218"/>
  <c r="H224"/>
  <c r="G218"/>
  <c r="G224"/>
  <c r="F218"/>
  <c r="F224"/>
  <c r="F214"/>
  <c r="G214"/>
  <c r="H214"/>
  <c r="I214"/>
  <c r="J214"/>
  <c r="K214"/>
  <c r="L214"/>
  <c r="E214"/>
  <c r="D214"/>
  <c r="D237"/>
  <c r="F15"/>
  <c r="G15"/>
  <c r="H15"/>
  <c r="I15"/>
  <c r="J15"/>
  <c r="K15"/>
  <c r="L15"/>
  <c r="E15"/>
  <c r="E41"/>
  <c r="E43"/>
  <c r="D317"/>
  <c r="D160"/>
  <c r="G389"/>
  <c r="I389"/>
  <c r="J389"/>
  <c r="K389"/>
  <c r="F346"/>
  <c r="G346"/>
  <c r="H346"/>
  <c r="I346"/>
  <c r="J346"/>
  <c r="K346"/>
  <c r="L346"/>
  <c r="I307"/>
  <c r="K307"/>
  <c r="F307"/>
  <c r="G307"/>
  <c r="H307"/>
  <c r="J307"/>
  <c r="E389"/>
  <c r="F389"/>
  <c r="L389"/>
  <c r="H389"/>
  <c r="L307"/>
  <c r="E396"/>
  <c r="E398"/>
  <c r="F152"/>
  <c r="F160"/>
  <c r="G111"/>
  <c r="L111"/>
  <c r="H111"/>
  <c r="G152"/>
  <c r="G160"/>
  <c r="K73"/>
  <c r="L152"/>
  <c r="L160"/>
  <c r="G73"/>
  <c r="J152"/>
  <c r="J160"/>
  <c r="H152"/>
  <c r="H160"/>
  <c r="J189"/>
  <c r="J198"/>
  <c r="J200"/>
  <c r="J73"/>
  <c r="K111"/>
  <c r="I189"/>
  <c r="I198"/>
  <c r="I200"/>
  <c r="L189"/>
  <c r="L198"/>
  <c r="L200"/>
  <c r="H189"/>
  <c r="H198"/>
  <c r="H200"/>
  <c r="K189"/>
  <c r="K198"/>
  <c r="K200"/>
  <c r="H73"/>
  <c r="G189"/>
  <c r="G198"/>
  <c r="G200"/>
  <c r="I152"/>
  <c r="I160"/>
  <c r="K152"/>
  <c r="K160"/>
  <c r="J111"/>
  <c r="F189"/>
  <c r="F198"/>
  <c r="F200"/>
  <c r="I73"/>
  <c r="F111"/>
  <c r="I111"/>
  <c r="L73"/>
  <c r="F73"/>
  <c r="J330"/>
  <c r="L330"/>
  <c r="H330"/>
  <c r="K330"/>
  <c r="G330"/>
  <c r="I330"/>
  <c r="F330"/>
  <c r="L371"/>
  <c r="L396"/>
  <c r="L398"/>
  <c r="H371"/>
  <c r="H396"/>
  <c r="H398"/>
  <c r="K371"/>
  <c r="K396"/>
  <c r="K398"/>
  <c r="G371"/>
  <c r="G396"/>
  <c r="G398"/>
  <c r="I371"/>
  <c r="I396"/>
  <c r="I398"/>
  <c r="F371"/>
  <c r="F396"/>
  <c r="F398"/>
  <c r="J371"/>
  <c r="J396"/>
  <c r="J398"/>
  <c r="E237"/>
  <c r="E239"/>
  <c r="L162"/>
  <c r="K162"/>
  <c r="J162"/>
  <c r="I162"/>
  <c r="H162"/>
  <c r="G162"/>
  <c r="F162"/>
  <c r="K107"/>
  <c r="K123"/>
  <c r="K125"/>
  <c r="G107"/>
  <c r="G123"/>
  <c r="G125"/>
  <c r="I107"/>
  <c r="I123"/>
  <c r="I125"/>
  <c r="F107"/>
  <c r="F123"/>
  <c r="F125"/>
  <c r="J107"/>
  <c r="J123"/>
  <c r="J125"/>
  <c r="L107"/>
  <c r="L123"/>
  <c r="L125"/>
  <c r="H107"/>
  <c r="H123"/>
  <c r="H125"/>
  <c r="J15" i="8"/>
  <c r="I15"/>
  <c r="I14"/>
  <c r="I13"/>
  <c r="H15"/>
  <c r="H14"/>
  <c r="H13"/>
  <c r="G15"/>
  <c r="G14"/>
  <c r="G13"/>
  <c r="G16"/>
  <c r="F15"/>
  <c r="F16"/>
  <c r="F14"/>
  <c r="F13"/>
  <c r="E15"/>
  <c r="E14"/>
  <c r="E13"/>
  <c r="D15"/>
  <c r="C15"/>
  <c r="D14"/>
  <c r="C14"/>
  <c r="D13"/>
  <c r="C13"/>
  <c r="J14"/>
  <c r="J13"/>
  <c r="H16"/>
  <c r="I16"/>
  <c r="J16"/>
  <c r="C16"/>
  <c r="E16"/>
  <c r="D16"/>
  <c r="H8"/>
  <c r="J7"/>
  <c r="I7"/>
  <c r="H7"/>
  <c r="G7"/>
  <c r="F7"/>
  <c r="E7"/>
  <c r="D7"/>
  <c r="C7"/>
  <c r="J6"/>
  <c r="I6"/>
  <c r="H6"/>
  <c r="G6"/>
  <c r="F6"/>
  <c r="E6"/>
  <c r="D6"/>
  <c r="C6"/>
  <c r="J5"/>
  <c r="J8"/>
  <c r="I5"/>
  <c r="I8"/>
  <c r="H5"/>
  <c r="G5"/>
  <c r="G8"/>
  <c r="F5"/>
  <c r="F8"/>
  <c r="E5"/>
  <c r="E8"/>
  <c r="D5"/>
  <c r="D8"/>
  <c r="C5"/>
  <c r="C8"/>
  <c r="F342" i="1"/>
  <c r="F357"/>
  <c r="F359"/>
  <c r="G342"/>
  <c r="G357"/>
  <c r="G359"/>
  <c r="H342"/>
  <c r="H357"/>
  <c r="H359"/>
  <c r="I342"/>
  <c r="I357"/>
  <c r="I359"/>
  <c r="J342"/>
  <c r="J357"/>
  <c r="J359"/>
  <c r="K342"/>
  <c r="K357"/>
  <c r="K359"/>
  <c r="L342"/>
  <c r="L357"/>
  <c r="L359"/>
  <c r="F303"/>
  <c r="G303"/>
  <c r="H303"/>
  <c r="I303"/>
  <c r="J303"/>
  <c r="K303"/>
  <c r="L303"/>
  <c r="F291"/>
  <c r="G291"/>
  <c r="H291"/>
  <c r="I291"/>
  <c r="J291"/>
  <c r="K291"/>
  <c r="L291"/>
  <c r="F250"/>
  <c r="G250"/>
  <c r="H250"/>
  <c r="I250"/>
  <c r="J250"/>
  <c r="K250"/>
  <c r="L250"/>
  <c r="D277"/>
  <c r="I317"/>
  <c r="I319"/>
  <c r="F317"/>
  <c r="F319"/>
  <c r="J317"/>
  <c r="J319"/>
  <c r="L317"/>
  <c r="L319"/>
  <c r="H317"/>
  <c r="H319"/>
  <c r="K317"/>
  <c r="K319"/>
  <c r="G317"/>
  <c r="G319"/>
  <c r="K211"/>
  <c r="K237"/>
  <c r="K239"/>
  <c r="G211"/>
  <c r="G237"/>
  <c r="G239"/>
  <c r="I211"/>
  <c r="I237"/>
  <c r="I239"/>
  <c r="F211"/>
  <c r="F237"/>
  <c r="F239"/>
  <c r="J211"/>
  <c r="J237"/>
  <c r="J239"/>
  <c r="L211"/>
  <c r="L237"/>
  <c r="L239"/>
  <c r="H211"/>
  <c r="L41"/>
  <c r="H41"/>
  <c r="K41"/>
  <c r="I41"/>
  <c r="F41"/>
  <c r="G41"/>
  <c r="J41"/>
  <c r="H237"/>
  <c r="H239"/>
  <c r="D402"/>
  <c r="E162"/>
  <c r="L43"/>
  <c r="K43"/>
  <c r="J43"/>
  <c r="I43"/>
  <c r="H43"/>
  <c r="G43"/>
  <c r="F43"/>
  <c r="F81"/>
  <c r="G81"/>
  <c r="H81"/>
  <c r="I81"/>
  <c r="J81"/>
  <c r="K81"/>
  <c r="L81"/>
  <c r="E279"/>
  <c r="L83"/>
  <c r="K83"/>
  <c r="J83"/>
  <c r="I83"/>
  <c r="H83"/>
  <c r="G83"/>
  <c r="F83"/>
  <c r="G277"/>
  <c r="L277"/>
  <c r="I277"/>
  <c r="K277"/>
  <c r="J277"/>
  <c r="H277"/>
  <c r="F277"/>
  <c r="F279"/>
  <c r="H279"/>
  <c r="L279"/>
  <c r="K279"/>
  <c r="I279"/>
  <c r="J279"/>
  <c r="G279"/>
  <c r="E123"/>
  <c r="E125"/>
</calcChain>
</file>

<file path=xl/sharedStrings.xml><?xml version="1.0" encoding="utf-8"?>
<sst xmlns="http://schemas.openxmlformats.org/spreadsheetml/2006/main" count="750" uniqueCount="258">
  <si>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</si>
  <si>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</si>
  <si>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</si>
  <si>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</si>
  <si>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</si>
  <si>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Минеральные вещества, (мг)</t>
  </si>
  <si>
    <t>Б</t>
  </si>
  <si>
    <t>Ж</t>
  </si>
  <si>
    <t>У</t>
  </si>
  <si>
    <t>С</t>
  </si>
  <si>
    <t>Ca</t>
  </si>
  <si>
    <t>Mg</t>
  </si>
  <si>
    <t>Fe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</si>
  <si>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</si>
  <si>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</si>
  <si>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</si>
  <si>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</si>
  <si>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</si>
  <si>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</si>
  <si>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</si>
  <si>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</si>
  <si>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</si>
  <si>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</si>
  <si>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</si>
  <si>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</si>
  <si>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</si>
  <si>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</si>
  <si>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Суп картофельный с горохом</t>
  </si>
  <si>
    <t>Компот из свежих плодов (яблок)</t>
  </si>
  <si>
    <t>Пюре картофельное</t>
  </si>
  <si>
    <t>Какао с молоком</t>
  </si>
  <si>
    <t>Среднее значение по группе: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</si>
  <si>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</si>
  <si>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</si>
  <si>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</si>
  <si>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</si>
  <si>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</si>
  <si>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</si>
  <si>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</si>
  <si>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</si>
  <si>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</si>
  <si>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</si>
  <si>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</si>
  <si>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</si>
  <si>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</si>
  <si>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</si>
  <si>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</si>
  <si>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</si>
  <si>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</si>
  <si>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</si>
  <si>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</si>
  <si>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</si>
  <si>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</si>
  <si>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День:</t>
    </r>
    <r>
      <rPr>
        <sz val="12"/>
        <color indexed="8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</si>
  <si>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indexed="8"/>
        <rFont val="Times New Roman"/>
        <family val="1"/>
        <charset val="204"/>
      </rPr>
      <t xml:space="preserve"> первая</t>
    </r>
  </si>
  <si>
    <r>
      <t xml:space="preserve">День: </t>
    </r>
    <r>
      <rPr>
        <sz val="12"/>
        <color indexed="8"/>
        <rFont val="Times New Roman"/>
        <family val="1"/>
        <charset val="204"/>
      </rPr>
      <t>второй</t>
    </r>
  </si>
  <si>
    <r>
      <t>День:</t>
    </r>
    <r>
      <rPr>
        <sz val="12"/>
        <color indexed="8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</si>
  <si>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indexed="8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</si>
  <si>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indexed="8"/>
        <rFont val="Times New Roman"/>
        <family val="1"/>
        <charset val="204"/>
      </rPr>
      <t xml:space="preserve"> пятый</t>
    </r>
  </si>
  <si>
    <r>
      <t>День:</t>
    </r>
    <r>
      <rPr>
        <sz val="12"/>
        <color indexed="8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</si>
  <si>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indexed="8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</si>
  <si>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indexed="8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</si>
  <si>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indexed="8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</si>
  <si>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indexed="8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</si>
  <si>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indexed="8"/>
        <rFont val="Times New Roman"/>
        <family val="1"/>
        <charset val="204"/>
      </rPr>
      <t xml:space="preserve"> десятый</t>
    </r>
  </si>
  <si>
    <t>Завтрак 2</t>
  </si>
  <si>
    <r>
      <t>Возрастная категория:</t>
    </r>
    <r>
      <rPr>
        <sz val="12"/>
        <color indexed="8"/>
        <rFont val="Times New Roman"/>
        <family val="1"/>
        <charset val="204"/>
      </rPr>
      <t xml:space="preserve"> с 3 до 7 лет</t>
    </r>
  </si>
  <si>
    <t>Ужин</t>
  </si>
  <si>
    <t xml:space="preserve">Ужин </t>
  </si>
  <si>
    <t>Полдник</t>
  </si>
  <si>
    <t xml:space="preserve">  Полдник</t>
  </si>
  <si>
    <t>Сдоба обыкновенная</t>
  </si>
  <si>
    <t xml:space="preserve">Бутерброды с сыром </t>
  </si>
  <si>
    <t>Яйца вареные</t>
  </si>
  <si>
    <t>Витамин С, мг</t>
  </si>
  <si>
    <t>Бутерброл с маслом и сыром</t>
  </si>
  <si>
    <t>30\5\15</t>
  </si>
  <si>
    <t>Плоды свежие (яблоки)</t>
  </si>
  <si>
    <t>Салат из белокочанной капусты</t>
  </si>
  <si>
    <t>Салат из свежих помидоров и огурцов*</t>
  </si>
  <si>
    <t>Суп крестьянский с крупой(пшено)</t>
  </si>
  <si>
    <t xml:space="preserve">Плов из птицы </t>
  </si>
  <si>
    <t>80\130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</si>
  <si>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</si>
  <si>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</si>
  <si>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</si>
  <si>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</si>
  <si>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</si>
  <si>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</si>
  <si>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</si>
  <si>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Кисель витаминизированный</t>
  </si>
  <si>
    <t>98[2]</t>
  </si>
  <si>
    <t>2[3]</t>
  </si>
  <si>
    <t>77[3]</t>
  </si>
  <si>
    <t>21[1]</t>
  </si>
  <si>
    <t>15[1]</t>
  </si>
  <si>
    <t>321[1]</t>
  </si>
  <si>
    <t>432[1]</t>
  </si>
  <si>
    <t>394[1]</t>
  </si>
  <si>
    <t>419[1]</t>
  </si>
  <si>
    <t>302[3]</t>
  </si>
  <si>
    <t>113[4]</t>
  </si>
  <si>
    <t>281[1]</t>
  </si>
  <si>
    <t>144[2]</t>
  </si>
  <si>
    <t>200\5</t>
  </si>
  <si>
    <t>229[1]</t>
  </si>
  <si>
    <t>Бутерброды с маслом</t>
  </si>
  <si>
    <t>15\5</t>
  </si>
  <si>
    <t>Батон нарезной</t>
  </si>
  <si>
    <t>Кофейный напиток с молоком</t>
  </si>
  <si>
    <t>1[1]</t>
  </si>
  <si>
    <t>414[1]</t>
  </si>
  <si>
    <t>Соки овощные, фруктовые, ягодные (яблочный)</t>
  </si>
  <si>
    <t>418[1]</t>
  </si>
  <si>
    <t>Cалат из свеклы с сыром</t>
  </si>
  <si>
    <t>32[1]</t>
  </si>
  <si>
    <t>Суп картофельный с крупой (крупа гречневая)</t>
  </si>
  <si>
    <t>86[1]</t>
  </si>
  <si>
    <t>c птицей отварной (бройлер-цыпленок)</t>
  </si>
  <si>
    <t>317[1]</t>
  </si>
  <si>
    <t>299[1]</t>
  </si>
  <si>
    <t>Котлеты рубленые из свинины</t>
  </si>
  <si>
    <t xml:space="preserve">Макаронные изделия отварные </t>
  </si>
  <si>
    <t>335[1]</t>
  </si>
  <si>
    <t>Сырники из творога(запеченные)</t>
  </si>
  <si>
    <t>245[1]</t>
  </si>
  <si>
    <t xml:space="preserve">Соус сметанный сладкий </t>
  </si>
  <si>
    <t>115[4]</t>
  </si>
  <si>
    <t>Котлеты рыбные запеченные (минтай)</t>
  </si>
  <si>
    <t>271[1]</t>
  </si>
  <si>
    <t>Картофель в молоке</t>
  </si>
  <si>
    <t xml:space="preserve">Капуста тушеная </t>
  </si>
  <si>
    <t>137[1]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</si>
  <si>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</si>
  <si>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</si>
  <si>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</si>
  <si>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</si>
  <si>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</si>
  <si>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7[1]</t>
  </si>
  <si>
    <t>416[1]</t>
  </si>
  <si>
    <t>Салат из свежих огурцов*</t>
  </si>
  <si>
    <t>13[1]</t>
  </si>
  <si>
    <t>189/129[1]</t>
  </si>
  <si>
    <t>Голубцы ленивые с соусом сметанным с томатом</t>
  </si>
  <si>
    <t>250\20</t>
  </si>
  <si>
    <t>315[1]</t>
  </si>
  <si>
    <t>160\30</t>
  </si>
  <si>
    <t>331[1]</t>
  </si>
  <si>
    <t>Каша вязкая (перловая )</t>
  </si>
  <si>
    <t>300(3)</t>
  </si>
  <si>
    <t>Печенье</t>
  </si>
  <si>
    <t>Икра кабачковая для детского питания</t>
  </si>
  <si>
    <t>57[1]</t>
  </si>
  <si>
    <t>Запеканка картофельная с мясом(свинина), со сметаной</t>
  </si>
  <si>
    <t>160\15</t>
  </si>
  <si>
    <t xml:space="preserve">Чай с сахаром </t>
  </si>
  <si>
    <t>180\6</t>
  </si>
  <si>
    <t>308[1]</t>
  </si>
  <si>
    <t>132[4]</t>
  </si>
  <si>
    <t>Каша жидкая молочная из овсяных хлопьев Геркулес, с маслом сливочным</t>
  </si>
  <si>
    <t>67[4]</t>
  </si>
  <si>
    <t>1 шт.</t>
  </si>
  <si>
    <t>227[1]</t>
  </si>
  <si>
    <t>Чай с молоком</t>
  </si>
  <si>
    <t>413[1]</t>
  </si>
  <si>
    <t>Борщ с картофелем (со сметаной т/о)</t>
  </si>
  <si>
    <t>250/10</t>
  </si>
  <si>
    <t>62[1]</t>
  </si>
  <si>
    <t>Котлеты рубленные из кур, запеченные с соусом молочным</t>
  </si>
  <si>
    <t>324[1]</t>
  </si>
  <si>
    <t>Каша вязкая (рисовая)</t>
  </si>
  <si>
    <t>182[1]</t>
  </si>
  <si>
    <t>Пирожки печеные из дрожжевого теста(фарш яблочный)</t>
  </si>
  <si>
    <t>437\503[1]</t>
  </si>
  <si>
    <t>Суфле из рыбы(минтай)</t>
  </si>
  <si>
    <t>284[1]</t>
  </si>
  <si>
    <t>Пюре овощное</t>
  </si>
  <si>
    <t>174[3]</t>
  </si>
  <si>
    <t>Салат из моркови</t>
  </si>
  <si>
    <t>19[4]</t>
  </si>
  <si>
    <t>Каша жидкая молочная гречневая, с маслом сливочным</t>
  </si>
  <si>
    <t>64[4]</t>
  </si>
  <si>
    <t>20\15</t>
  </si>
  <si>
    <t>3[3]</t>
  </si>
  <si>
    <t>Суп картофельный с лапшой домашней(на бульоне из птицы)</t>
  </si>
  <si>
    <t>88\60[1]</t>
  </si>
  <si>
    <t xml:space="preserve">Шницель рубленый из свинины </t>
  </si>
  <si>
    <t xml:space="preserve">Икра морковная </t>
  </si>
  <si>
    <t>55[1]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</si>
  <si>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</si>
  <si>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</si>
  <si>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</si>
  <si>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</si>
  <si>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231[1]</t>
  </si>
  <si>
    <t>Икра свекольная</t>
  </si>
  <si>
    <t>Щи из свежей капусты с картофелем, со сметаной</t>
  </si>
  <si>
    <t>250\10</t>
  </si>
  <si>
    <t>73[1]</t>
  </si>
  <si>
    <t>Жаркое по-домашнему из говядины</t>
  </si>
  <si>
    <t>292[1]</t>
  </si>
  <si>
    <t>Ватрушка с фаршем творожным</t>
  </si>
  <si>
    <t>441[1]</t>
  </si>
  <si>
    <t>Шницель рыбный натуральный (минтай)</t>
  </si>
  <si>
    <t>274[1]</t>
  </si>
  <si>
    <t>339[1]</t>
  </si>
  <si>
    <t>Масло порциями</t>
  </si>
  <si>
    <t>6[1]</t>
  </si>
  <si>
    <t>Суп картофельный с макаронными изделиями</t>
  </si>
  <si>
    <t>88[1]</t>
  </si>
  <si>
    <t>124[3]</t>
  </si>
  <si>
    <t xml:space="preserve">Оладьи из печени по-кунцевски </t>
  </si>
  <si>
    <t>Кефир с сахаром</t>
  </si>
  <si>
    <t>180\5</t>
  </si>
  <si>
    <t>Молоко кипяченое*</t>
  </si>
  <si>
    <t>Каша вязкая(пшеничная)</t>
  </si>
  <si>
    <t>Каша жидкая молочная(кукурузная), с маслом сливочным</t>
  </si>
  <si>
    <t>204[3]</t>
  </si>
  <si>
    <t>Котлеты рубленые из птицы( бройлер-цыпленок)</t>
  </si>
  <si>
    <t>322[1]</t>
  </si>
  <si>
    <t>244[1]</t>
  </si>
  <si>
    <t>Птица, тушеная в соусе с овощами</t>
  </si>
  <si>
    <t>319[1]</t>
  </si>
  <si>
    <t>Салат из свежих помидоров с луком*</t>
  </si>
  <si>
    <t>14[1]</t>
  </si>
  <si>
    <t>Салат из свеклы</t>
  </si>
  <si>
    <t>34[1]</t>
  </si>
  <si>
    <t>87[1]</t>
  </si>
  <si>
    <t>Котлеты рубленые из говядины</t>
  </si>
  <si>
    <t>Каша вязкая(гречневая)</t>
  </si>
  <si>
    <t>449[1]</t>
  </si>
  <si>
    <t>Котлеты рыбные любительские (минтай)</t>
  </si>
  <si>
    <t>272[1]</t>
  </si>
  <si>
    <t>2 завтрак</t>
  </si>
  <si>
    <t>Омлет с сыром</t>
  </si>
  <si>
    <t>230[1]</t>
  </si>
  <si>
    <t>Суп картофельный с рыбными фрикадельками</t>
  </si>
  <si>
    <t>250\40</t>
  </si>
  <si>
    <t>90\132[1]</t>
  </si>
  <si>
    <t>Биточки рубленые из птицы(бройлер-цыпленок)</t>
  </si>
  <si>
    <t>Суфле творожное</t>
  </si>
  <si>
    <t>82[4]</t>
  </si>
  <si>
    <t xml:space="preserve">*- Блюда в весенне-летний период </t>
  </si>
  <si>
    <t>Завтрак 2(8,35%)</t>
  </si>
  <si>
    <t>Обед(31,94%)</t>
  </si>
  <si>
    <t>Полдник(33,4%)</t>
  </si>
  <si>
    <t>Ужин (22,33%)</t>
  </si>
  <si>
    <t>Норма</t>
  </si>
  <si>
    <t>Отклонения</t>
  </si>
  <si>
    <t>80\5</t>
  </si>
  <si>
    <t>Омлет натуральный с маслом сливочным</t>
  </si>
  <si>
    <t>Завтрак(20,8%)</t>
  </si>
  <si>
    <t>Суп молочный с макаронными изделиями</t>
  </si>
  <si>
    <t>386[1]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</si>
  <si>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</si>
  <si>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</si>
  <si>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181[2]</t>
  </si>
  <si>
    <t>Каша жидкая молочная из манной крупы, с маслом сливочным</t>
  </si>
  <si>
    <t>ужин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</si>
</sst>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2" fontId="3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" fontId="5" fillId="0" borderId="0" xfId="0" applyNumberFormat="1" applyFont="1"/>
    <xf numFmtId="0" fontId="5" fillId="0" borderId="2" xfId="0" applyFont="1" applyBorder="1"/>
    <xf numFmtId="2" fontId="10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9" fillId="2" borderId="0" xfId="0" applyNumberFormat="1" applyFont="1" applyFill="1"/>
    <xf numFmtId="1" fontId="10" fillId="2" borderId="0" xfId="0" applyNumberFormat="1" applyFont="1" applyFill="1"/>
    <xf numFmtId="2" fontId="10" fillId="2" borderId="0" xfId="0" applyNumberFormat="1" applyFont="1" applyFill="1" applyAlignment="1">
      <alignment horizontal="center" vertical="center"/>
    </xf>
    <xf numFmtId="2" fontId="10" fillId="0" borderId="0" xfId="0" applyNumberFormat="1" applyFont="1" applyAlignment="1">
      <alignment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top" wrapText="1"/>
    </xf>
    <xf numFmtId="1" fontId="9" fillId="2" borderId="0" xfId="0" applyNumberFormat="1" applyFont="1" applyFill="1" applyBorder="1" applyAlignment="1">
      <alignment horizontal="center" vertical="top" wrapText="1"/>
    </xf>
    <xf numFmtId="2" fontId="9" fillId="2" borderId="0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left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2" fontId="9" fillId="2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top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wrapText="1"/>
    </xf>
    <xf numFmtId="2" fontId="9" fillId="2" borderId="9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/>
    </xf>
    <xf numFmtId="1" fontId="9" fillId="2" borderId="9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2" fontId="9" fillId="2" borderId="9" xfId="0" applyNumberFormat="1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9" fillId="2" borderId="14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wrapText="1"/>
    </xf>
    <xf numFmtId="1" fontId="9" fillId="2" borderId="6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6"/>
  <sheetViews>
    <sheetView tabSelected="1" topLeftCell="B323" zoomScale="70" zoomScaleNormal="70" zoomScaleSheetLayoutView="70" workbookViewId="0">
      <selection activeCell="T382" sqref="T382"/>
    </sheetView>
  </sheetViews>
  <sheetFormatPr defaultRowHeight="15.75"/>
  <cols>
    <col min="1" max="1" width="0" style="14" hidden="1" customWidth="1"/>
    <col min="2" max="2" width="14.7109375" style="14" customWidth="1"/>
    <col min="3" max="3" width="78.42578125" style="14" customWidth="1"/>
    <col min="4" max="4" width="16.42578125" style="34" customWidth="1"/>
    <col min="5" max="5" width="11.28515625" style="14" customWidth="1"/>
    <col min="6" max="6" width="8.85546875" style="14" customWidth="1"/>
    <col min="7" max="7" width="11.85546875" style="14" customWidth="1"/>
    <col min="8" max="8" width="34.140625" style="14" customWidth="1"/>
    <col min="9" max="9" width="14.42578125" style="14" customWidth="1"/>
    <col min="10" max="10" width="10.28515625" style="14" customWidth="1"/>
    <col min="11" max="11" width="10.7109375" style="14" customWidth="1"/>
    <col min="12" max="12" width="7.85546875" style="14" customWidth="1"/>
    <col min="13" max="16384" width="9.140625" style="14"/>
  </cols>
  <sheetData>
    <row r="1" spans="1:12" s="9" customFormat="1">
      <c r="B1" s="10" t="s">
        <v>53</v>
      </c>
      <c r="C1" s="11"/>
      <c r="D1" s="12"/>
      <c r="E1" s="13"/>
      <c r="F1" s="13"/>
      <c r="G1" s="13"/>
      <c r="H1" s="13"/>
      <c r="I1" s="13"/>
      <c r="J1" s="13"/>
      <c r="K1" s="13"/>
      <c r="L1" s="13"/>
    </row>
    <row r="2" spans="1:12" s="9" customFormat="1">
      <c r="B2" s="10" t="s">
        <v>54</v>
      </c>
      <c r="C2" s="11"/>
      <c r="D2" s="12"/>
      <c r="E2" s="13"/>
      <c r="F2" s="13"/>
      <c r="G2" s="13"/>
      <c r="H2" s="13"/>
      <c r="I2" s="13"/>
      <c r="J2" s="13"/>
      <c r="K2" s="13"/>
      <c r="L2" s="13"/>
    </row>
    <row r="3" spans="1:12" s="9" customFormat="1">
      <c r="B3" s="10" t="s">
        <v>66</v>
      </c>
      <c r="C3" s="11"/>
      <c r="D3" s="12"/>
      <c r="E3" s="13"/>
      <c r="F3" s="13"/>
      <c r="G3" s="13"/>
      <c r="H3" s="13"/>
      <c r="I3" s="13"/>
      <c r="J3" s="13"/>
      <c r="K3" s="13"/>
      <c r="L3" s="13"/>
    </row>
    <row r="4" spans="1:12" ht="46.5" customHeight="1">
      <c r="B4" s="59" t="s">
        <v>0</v>
      </c>
      <c r="C4" s="59" t="s">
        <v>1</v>
      </c>
      <c r="D4" s="66" t="s">
        <v>2</v>
      </c>
      <c r="E4" s="59" t="s">
        <v>3</v>
      </c>
      <c r="F4" s="59"/>
      <c r="G4" s="59"/>
      <c r="H4" s="59" t="s">
        <v>4</v>
      </c>
      <c r="I4" s="15" t="s">
        <v>74</v>
      </c>
      <c r="J4" s="59" t="s">
        <v>5</v>
      </c>
      <c r="K4" s="59"/>
      <c r="L4" s="59"/>
    </row>
    <row r="5" spans="1:12" ht="27.75" customHeight="1">
      <c r="B5" s="59"/>
      <c r="C5" s="59"/>
      <c r="D5" s="66"/>
      <c r="E5" s="15" t="s">
        <v>6</v>
      </c>
      <c r="F5" s="15" t="s">
        <v>7</v>
      </c>
      <c r="G5" s="15" t="s">
        <v>8</v>
      </c>
      <c r="H5" s="59"/>
      <c r="I5" s="15" t="s">
        <v>9</v>
      </c>
      <c r="J5" s="15" t="s">
        <v>10</v>
      </c>
      <c r="K5" s="15" t="s">
        <v>11</v>
      </c>
      <c r="L5" s="15" t="s">
        <v>12</v>
      </c>
    </row>
    <row r="6" spans="1:12">
      <c r="B6" s="59" t="s">
        <v>250</v>
      </c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1.15" customHeight="1">
      <c r="A7" s="14">
        <v>1</v>
      </c>
      <c r="B7" s="16" t="s">
        <v>255</v>
      </c>
      <c r="C7" s="2" t="s">
        <v>256</v>
      </c>
      <c r="D7" s="16" t="s">
        <v>104</v>
      </c>
      <c r="E7" s="17">
        <v>6.07</v>
      </c>
      <c r="F7" s="17">
        <v>7.09</v>
      </c>
      <c r="G7" s="17">
        <v>32.380000000000003</v>
      </c>
      <c r="H7" s="17">
        <v>218</v>
      </c>
      <c r="I7" s="17">
        <v>1.17</v>
      </c>
      <c r="J7" s="17">
        <v>132.57</v>
      </c>
      <c r="K7" s="17">
        <v>20.3</v>
      </c>
      <c r="L7" s="17">
        <v>0.47</v>
      </c>
    </row>
    <row r="8" spans="1:12" ht="20.100000000000001" customHeight="1">
      <c r="A8" s="14">
        <v>1</v>
      </c>
      <c r="B8" s="16" t="s">
        <v>105</v>
      </c>
      <c r="C8" s="2" t="s">
        <v>249</v>
      </c>
      <c r="D8" s="35" t="s">
        <v>248</v>
      </c>
      <c r="E8" s="17">
        <v>7.52</v>
      </c>
      <c r="F8" s="17">
        <v>9.5</v>
      </c>
      <c r="G8" s="17">
        <v>1.51</v>
      </c>
      <c r="H8" s="17">
        <v>121</v>
      </c>
      <c r="I8" s="17">
        <v>0.15</v>
      </c>
      <c r="J8" s="17">
        <v>62.8</v>
      </c>
      <c r="K8" s="17">
        <v>10.4</v>
      </c>
      <c r="L8" s="17">
        <v>1.54</v>
      </c>
    </row>
    <row r="9" spans="1:12" ht="20.100000000000001" customHeight="1">
      <c r="B9" s="15" t="s">
        <v>110</v>
      </c>
      <c r="C9" s="2" t="s">
        <v>106</v>
      </c>
      <c r="D9" s="35" t="s">
        <v>107</v>
      </c>
      <c r="E9" s="17">
        <v>1.23</v>
      </c>
      <c r="F9" s="17">
        <v>3.78</v>
      </c>
      <c r="G9" s="17">
        <v>7.31</v>
      </c>
      <c r="H9" s="17">
        <v>68</v>
      </c>
      <c r="I9" s="17">
        <v>0</v>
      </c>
      <c r="J9" s="17">
        <v>4.6500000000000004</v>
      </c>
      <c r="K9" s="17">
        <v>4.95</v>
      </c>
      <c r="L9" s="17">
        <v>0.31</v>
      </c>
    </row>
    <row r="10" spans="1:12" ht="20.100000000000001" customHeight="1">
      <c r="B10" s="15"/>
      <c r="C10" s="2" t="s">
        <v>108</v>
      </c>
      <c r="D10" s="35">
        <v>10</v>
      </c>
      <c r="E10" s="17">
        <v>0.79</v>
      </c>
      <c r="F10" s="17">
        <v>0.1</v>
      </c>
      <c r="G10" s="17">
        <v>4.83</v>
      </c>
      <c r="H10" s="17">
        <v>23.5</v>
      </c>
      <c r="I10" s="17">
        <v>0</v>
      </c>
      <c r="J10" s="17">
        <v>2.2999999999999998</v>
      </c>
      <c r="K10" s="17">
        <v>3.3</v>
      </c>
      <c r="L10" s="17">
        <v>0.2</v>
      </c>
    </row>
    <row r="11" spans="1:12" ht="20.100000000000001" customHeight="1">
      <c r="B11" s="15" t="s">
        <v>111</v>
      </c>
      <c r="C11" s="2" t="s">
        <v>109</v>
      </c>
      <c r="D11" s="35">
        <v>180</v>
      </c>
      <c r="E11" s="17">
        <v>2.85</v>
      </c>
      <c r="F11" s="17">
        <v>2.41</v>
      </c>
      <c r="G11" s="17">
        <v>11.37</v>
      </c>
      <c r="H11" s="17">
        <v>79.06</v>
      </c>
      <c r="I11" s="17">
        <v>1.17</v>
      </c>
      <c r="J11" s="17">
        <v>113.17</v>
      </c>
      <c r="K11" s="17">
        <v>12.6</v>
      </c>
      <c r="L11" s="17">
        <v>0.12</v>
      </c>
    </row>
    <row r="12" spans="1:12" ht="20.100000000000001" customHeight="1">
      <c r="A12" s="14">
        <v>1</v>
      </c>
      <c r="B12" s="15"/>
      <c r="C12" s="15" t="s">
        <v>14</v>
      </c>
      <c r="D12" s="16">
        <v>500</v>
      </c>
      <c r="E12" s="15">
        <f>E9+E8+E7+E10+E11</f>
        <v>18.46</v>
      </c>
      <c r="F12" s="15">
        <f t="shared" ref="F12:L12" si="0">F9+F8+F7+F10+F11</f>
        <v>22.88</v>
      </c>
      <c r="G12" s="15">
        <f t="shared" si="0"/>
        <v>57.4</v>
      </c>
      <c r="H12" s="15">
        <f t="shared" si="0"/>
        <v>509.56</v>
      </c>
      <c r="I12" s="15">
        <f t="shared" si="0"/>
        <v>2.4899999999999998</v>
      </c>
      <c r="J12" s="15">
        <f t="shared" si="0"/>
        <v>315.49</v>
      </c>
      <c r="K12" s="15">
        <f t="shared" si="0"/>
        <v>51.550000000000004</v>
      </c>
      <c r="L12" s="15">
        <f t="shared" si="0"/>
        <v>2.6400000000000006</v>
      </c>
    </row>
    <row r="13" spans="1:12" ht="20.100000000000001" customHeight="1">
      <c r="B13" s="59" t="s">
        <v>242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0.100000000000001" customHeight="1">
      <c r="B14" s="15" t="s">
        <v>113</v>
      </c>
      <c r="C14" s="2" t="s">
        <v>112</v>
      </c>
      <c r="D14" s="16">
        <v>200</v>
      </c>
      <c r="E14" s="17">
        <v>1</v>
      </c>
      <c r="F14" s="17">
        <v>0</v>
      </c>
      <c r="G14" s="17">
        <v>20.2</v>
      </c>
      <c r="H14" s="17">
        <v>85.3</v>
      </c>
      <c r="I14" s="17">
        <v>4</v>
      </c>
      <c r="J14" s="17">
        <v>14</v>
      </c>
      <c r="K14" s="17">
        <v>8</v>
      </c>
      <c r="L14" s="17">
        <v>2.8</v>
      </c>
    </row>
    <row r="15" spans="1:12" ht="20.100000000000001" customHeight="1">
      <c r="B15" s="15"/>
      <c r="C15" s="15" t="s">
        <v>14</v>
      </c>
      <c r="D15" s="16">
        <f>D14</f>
        <v>200</v>
      </c>
      <c r="E15" s="15">
        <f>E14</f>
        <v>1</v>
      </c>
      <c r="F15" s="15">
        <f t="shared" ref="F15:L15" si="1">F14</f>
        <v>0</v>
      </c>
      <c r="G15" s="15">
        <f t="shared" si="1"/>
        <v>20.2</v>
      </c>
      <c r="H15" s="15">
        <f t="shared" si="1"/>
        <v>85.3</v>
      </c>
      <c r="I15" s="15">
        <f t="shared" si="1"/>
        <v>4</v>
      </c>
      <c r="J15" s="15">
        <f t="shared" si="1"/>
        <v>14</v>
      </c>
      <c r="K15" s="15">
        <f t="shared" si="1"/>
        <v>8</v>
      </c>
      <c r="L15" s="15">
        <f t="shared" si="1"/>
        <v>2.8</v>
      </c>
    </row>
    <row r="16" spans="1:12" ht="15.95" customHeight="1">
      <c r="A16" s="14">
        <v>1</v>
      </c>
      <c r="B16" s="59" t="s">
        <v>243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ht="20.100000000000001" customHeight="1">
      <c r="B17" s="16" t="s">
        <v>115</v>
      </c>
      <c r="C17" s="2" t="s">
        <v>114</v>
      </c>
      <c r="D17" s="16">
        <v>50</v>
      </c>
      <c r="E17" s="18">
        <v>2.35</v>
      </c>
      <c r="F17" s="18">
        <v>4.75</v>
      </c>
      <c r="G17" s="18">
        <v>3.57</v>
      </c>
      <c r="H17" s="18">
        <v>66.400000000000006</v>
      </c>
      <c r="I17" s="18">
        <v>4.1100000000000003</v>
      </c>
      <c r="J17" s="18">
        <v>80.989999999999995</v>
      </c>
      <c r="K17" s="18">
        <v>11.54</v>
      </c>
      <c r="L17" s="18">
        <v>0.65</v>
      </c>
    </row>
    <row r="18" spans="1:12" ht="20.100000000000001" customHeight="1">
      <c r="B18" s="16" t="s">
        <v>117</v>
      </c>
      <c r="C18" s="2" t="s">
        <v>116</v>
      </c>
      <c r="D18" s="16">
        <v>250</v>
      </c>
      <c r="E18" s="18">
        <v>2.19</v>
      </c>
      <c r="F18" s="18">
        <v>2.84</v>
      </c>
      <c r="G18" s="18">
        <v>14.29</v>
      </c>
      <c r="H18" s="18">
        <v>91.5</v>
      </c>
      <c r="I18" s="18">
        <v>8.25</v>
      </c>
      <c r="J18" s="18">
        <v>26.1</v>
      </c>
      <c r="K18" s="18">
        <v>28.5</v>
      </c>
      <c r="L18" s="18">
        <v>1.3</v>
      </c>
    </row>
    <row r="19" spans="1:12" ht="20.100000000000001" customHeight="1">
      <c r="B19" s="15" t="s">
        <v>119</v>
      </c>
      <c r="C19" s="2" t="s">
        <v>118</v>
      </c>
      <c r="D19" s="16">
        <v>20</v>
      </c>
      <c r="E19" s="18">
        <v>4.22</v>
      </c>
      <c r="F19" s="18">
        <v>2.72</v>
      </c>
      <c r="G19" s="18">
        <v>0</v>
      </c>
      <c r="H19" s="18">
        <v>41.33</v>
      </c>
      <c r="I19" s="18">
        <v>0</v>
      </c>
      <c r="J19" s="18">
        <v>7.8</v>
      </c>
      <c r="K19" s="18">
        <v>4</v>
      </c>
      <c r="L19" s="18">
        <v>0.36</v>
      </c>
    </row>
    <row r="20" spans="1:12" ht="20.100000000000001" customHeight="1">
      <c r="B20" s="15" t="s">
        <v>120</v>
      </c>
      <c r="C20" s="2" t="s">
        <v>121</v>
      </c>
      <c r="D20" s="16">
        <v>70</v>
      </c>
      <c r="E20" s="18">
        <v>7.76</v>
      </c>
      <c r="F20" s="18">
        <v>19.100000000000001</v>
      </c>
      <c r="G20" s="18">
        <v>11.24</v>
      </c>
      <c r="H20" s="18">
        <v>245</v>
      </c>
      <c r="I20" s="18">
        <v>0.1</v>
      </c>
      <c r="J20" s="18">
        <v>30</v>
      </c>
      <c r="K20" s="18">
        <v>19.02</v>
      </c>
      <c r="L20" s="18">
        <v>1.1599999999999999</v>
      </c>
    </row>
    <row r="21" spans="1:12" ht="22.5" customHeight="1">
      <c r="B21" s="16" t="s">
        <v>123</v>
      </c>
      <c r="C21" s="42" t="s">
        <v>122</v>
      </c>
      <c r="D21" s="35">
        <v>130</v>
      </c>
      <c r="E21" s="18">
        <v>4.78</v>
      </c>
      <c r="F21" s="18">
        <v>3.91</v>
      </c>
      <c r="G21" s="18">
        <v>22.92</v>
      </c>
      <c r="H21" s="18">
        <v>146</v>
      </c>
      <c r="I21" s="18">
        <v>0</v>
      </c>
      <c r="J21" s="18">
        <v>4.2</v>
      </c>
      <c r="K21" s="18">
        <v>18.3</v>
      </c>
      <c r="L21" s="18">
        <v>0.95</v>
      </c>
    </row>
    <row r="22" spans="1:12" ht="19.5" customHeight="1">
      <c r="B22" s="27" t="s">
        <v>98</v>
      </c>
      <c r="C22" s="28" t="s">
        <v>83</v>
      </c>
      <c r="D22" s="29">
        <v>200</v>
      </c>
      <c r="E22" s="18">
        <v>0.44</v>
      </c>
      <c r="F22" s="18">
        <v>0.02</v>
      </c>
      <c r="G22" s="18">
        <v>20.78</v>
      </c>
      <c r="H22" s="18">
        <v>85</v>
      </c>
      <c r="I22" s="18">
        <v>0.4</v>
      </c>
      <c r="J22" s="18">
        <v>31.61</v>
      </c>
      <c r="K22" s="18">
        <v>6</v>
      </c>
      <c r="L22" s="18">
        <v>1.23</v>
      </c>
    </row>
    <row r="23" spans="1:12" ht="20.100000000000001" customHeight="1">
      <c r="A23" s="14">
        <v>1</v>
      </c>
      <c r="B23" s="27"/>
      <c r="C23" s="28" t="s">
        <v>16</v>
      </c>
      <c r="D23" s="29">
        <v>30</v>
      </c>
      <c r="E23" s="18">
        <v>1.68</v>
      </c>
      <c r="F23" s="18">
        <v>0.33</v>
      </c>
      <c r="G23" s="18">
        <v>14.82</v>
      </c>
      <c r="H23" s="18">
        <v>68.97</v>
      </c>
      <c r="I23" s="18">
        <v>0</v>
      </c>
      <c r="J23" s="18">
        <v>6.9</v>
      </c>
      <c r="K23" s="18">
        <v>7.5</v>
      </c>
      <c r="L23" s="18">
        <v>0.93</v>
      </c>
    </row>
    <row r="24" spans="1:12" ht="20.100000000000001" customHeight="1">
      <c r="A24" s="14">
        <v>1</v>
      </c>
      <c r="B24" s="15"/>
      <c r="C24" s="2" t="s">
        <v>84</v>
      </c>
      <c r="D24" s="16">
        <v>15</v>
      </c>
      <c r="E24" s="18">
        <v>1.19</v>
      </c>
      <c r="F24" s="18">
        <v>0.15</v>
      </c>
      <c r="G24" s="18">
        <v>7.25</v>
      </c>
      <c r="H24" s="18">
        <v>35.25</v>
      </c>
      <c r="I24" s="18">
        <v>0</v>
      </c>
      <c r="J24" s="18">
        <v>3.45</v>
      </c>
      <c r="K24" s="18">
        <v>4.95</v>
      </c>
      <c r="L24" s="18">
        <v>0.3</v>
      </c>
    </row>
    <row r="25" spans="1:12" ht="20.100000000000001" customHeight="1">
      <c r="A25" s="14">
        <v>1</v>
      </c>
      <c r="B25" s="15"/>
      <c r="C25" s="15" t="s">
        <v>14</v>
      </c>
      <c r="D25" s="16">
        <v>765</v>
      </c>
      <c r="E25" s="15">
        <f>SUM(E17:E24)</f>
        <v>24.610000000000003</v>
      </c>
      <c r="F25" s="15">
        <f t="shared" ref="F25:L25" si="2">SUM(F17:F24)</f>
        <v>33.820000000000007</v>
      </c>
      <c r="G25" s="15">
        <f t="shared" si="2"/>
        <v>94.87</v>
      </c>
      <c r="H25" s="15">
        <f t="shared" si="2"/>
        <v>779.45</v>
      </c>
      <c r="I25" s="15">
        <f t="shared" si="2"/>
        <v>12.86</v>
      </c>
      <c r="J25" s="15">
        <f t="shared" si="2"/>
        <v>191.04999999999998</v>
      </c>
      <c r="K25" s="15">
        <f t="shared" si="2"/>
        <v>99.81</v>
      </c>
      <c r="L25" s="15">
        <f t="shared" si="2"/>
        <v>6.88</v>
      </c>
    </row>
    <row r="26" spans="1:12" ht="20.100000000000001" customHeight="1">
      <c r="A26" s="14">
        <v>1</v>
      </c>
      <c r="B26" s="59" t="s">
        <v>244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20.100000000000001" customHeight="1">
      <c r="B27" s="16" t="s">
        <v>125</v>
      </c>
      <c r="C27" s="2" t="s">
        <v>124</v>
      </c>
      <c r="D27" s="35">
        <v>150</v>
      </c>
      <c r="E27" s="18">
        <v>19.3</v>
      </c>
      <c r="F27" s="18">
        <v>16.3</v>
      </c>
      <c r="G27" s="18">
        <v>15.8</v>
      </c>
      <c r="H27" s="18">
        <v>287</v>
      </c>
      <c r="I27" s="18">
        <v>0.39</v>
      </c>
      <c r="J27" s="18">
        <v>233.4</v>
      </c>
      <c r="K27" s="18">
        <v>38.4</v>
      </c>
      <c r="L27" s="18">
        <v>1.1100000000000001</v>
      </c>
    </row>
    <row r="28" spans="1:12" ht="20.100000000000001" customHeight="1">
      <c r="B28" s="15" t="s">
        <v>127</v>
      </c>
      <c r="C28" s="2" t="s">
        <v>126</v>
      </c>
      <c r="D28" s="35">
        <v>50</v>
      </c>
      <c r="E28" s="18">
        <v>1.83</v>
      </c>
      <c r="F28" s="18">
        <v>2.76</v>
      </c>
      <c r="G28" s="18">
        <v>3.96</v>
      </c>
      <c r="H28" s="18">
        <v>66.8</v>
      </c>
      <c r="I28" s="18">
        <v>0.13</v>
      </c>
      <c r="J28" s="18">
        <v>13.65</v>
      </c>
      <c r="K28" s="18">
        <v>1.58</v>
      </c>
      <c r="L28" s="18">
        <v>0.1</v>
      </c>
    </row>
    <row r="29" spans="1:12" ht="20.100000000000001" customHeight="1">
      <c r="B29" s="15" t="s">
        <v>158</v>
      </c>
      <c r="C29" s="2" t="s">
        <v>211</v>
      </c>
      <c r="D29" s="35" t="s">
        <v>212</v>
      </c>
      <c r="E29" s="18">
        <v>5.22</v>
      </c>
      <c r="F29" s="18">
        <v>4.5</v>
      </c>
      <c r="G29" s="18">
        <v>12.19</v>
      </c>
      <c r="H29" s="18">
        <v>110</v>
      </c>
      <c r="I29" s="18">
        <v>1.26</v>
      </c>
      <c r="J29" s="18">
        <v>216</v>
      </c>
      <c r="K29" s="18">
        <v>25.2</v>
      </c>
      <c r="L29" s="18">
        <v>0.18</v>
      </c>
    </row>
    <row r="30" spans="1:12" ht="20.100000000000001" customHeight="1">
      <c r="B30" s="15" t="s">
        <v>99</v>
      </c>
      <c r="C30" s="2" t="s">
        <v>213</v>
      </c>
      <c r="D30" s="35">
        <v>200</v>
      </c>
      <c r="E30" s="18">
        <v>6.09</v>
      </c>
      <c r="F30" s="18">
        <v>5.42</v>
      </c>
      <c r="G30" s="18">
        <v>10.08</v>
      </c>
      <c r="H30" s="18">
        <v>113.3</v>
      </c>
      <c r="I30" s="18">
        <v>2.73</v>
      </c>
      <c r="J30" s="18">
        <v>252</v>
      </c>
      <c r="K30" s="18">
        <v>29.44</v>
      </c>
      <c r="L30" s="18">
        <v>0.21</v>
      </c>
    </row>
    <row r="31" spans="1:12" ht="20.100000000000001" customHeight="1">
      <c r="B31" s="15"/>
      <c r="C31" s="2" t="s">
        <v>31</v>
      </c>
      <c r="D31" s="35"/>
      <c r="E31" s="15">
        <f>SUM(E29:E30)/2</f>
        <v>5.6549999999999994</v>
      </c>
      <c r="F31" s="15">
        <f t="shared" ref="F31:L31" si="3">SUM(F29:F30)/2</f>
        <v>4.96</v>
      </c>
      <c r="G31" s="15">
        <f t="shared" si="3"/>
        <v>11.135</v>
      </c>
      <c r="H31" s="15">
        <f t="shared" si="3"/>
        <v>111.65</v>
      </c>
      <c r="I31" s="15">
        <f t="shared" si="3"/>
        <v>1.9950000000000001</v>
      </c>
      <c r="J31" s="15">
        <f t="shared" si="3"/>
        <v>234</v>
      </c>
      <c r="K31" s="15">
        <f t="shared" si="3"/>
        <v>27.32</v>
      </c>
      <c r="L31" s="15">
        <f t="shared" si="3"/>
        <v>0.19500000000000001</v>
      </c>
    </row>
    <row r="32" spans="1:12" ht="20.100000000000001" customHeight="1">
      <c r="B32" s="15"/>
      <c r="C32" s="15" t="s">
        <v>14</v>
      </c>
      <c r="D32" s="35">
        <v>400</v>
      </c>
      <c r="E32" s="15">
        <f>E27+E28+E31</f>
        <v>26.785000000000004</v>
      </c>
      <c r="F32" s="15">
        <f t="shared" ref="F32:L32" si="4">F27+F28+F31</f>
        <v>24.020000000000003</v>
      </c>
      <c r="G32" s="15">
        <f t="shared" si="4"/>
        <v>30.895000000000003</v>
      </c>
      <c r="H32" s="15">
        <f t="shared" si="4"/>
        <v>465.45000000000005</v>
      </c>
      <c r="I32" s="15">
        <f t="shared" si="4"/>
        <v>2.5150000000000001</v>
      </c>
      <c r="J32" s="15">
        <f t="shared" si="4"/>
        <v>481.05</v>
      </c>
      <c r="K32" s="15">
        <f t="shared" si="4"/>
        <v>67.3</v>
      </c>
      <c r="L32" s="15">
        <f t="shared" si="4"/>
        <v>1.4050000000000002</v>
      </c>
    </row>
    <row r="33" spans="1:12" ht="20.100000000000001" customHeight="1">
      <c r="B33" s="56" t="s">
        <v>245</v>
      </c>
      <c r="C33" s="57"/>
      <c r="D33" s="57"/>
      <c r="E33" s="57"/>
      <c r="F33" s="57"/>
      <c r="G33" s="57"/>
      <c r="H33" s="57"/>
      <c r="I33" s="57"/>
      <c r="J33" s="57"/>
      <c r="K33" s="57"/>
      <c r="L33" s="58"/>
    </row>
    <row r="34" spans="1:12" ht="20.100000000000001" customHeight="1">
      <c r="B34" s="16" t="s">
        <v>129</v>
      </c>
      <c r="C34" s="2" t="s">
        <v>128</v>
      </c>
      <c r="D34" s="35">
        <v>70</v>
      </c>
      <c r="E34" s="18">
        <v>7.3</v>
      </c>
      <c r="F34" s="18">
        <v>3.29</v>
      </c>
      <c r="G34" s="18">
        <v>6.71</v>
      </c>
      <c r="H34" s="18">
        <v>85</v>
      </c>
      <c r="I34" s="18">
        <v>0.28999999999999998</v>
      </c>
      <c r="J34" s="18">
        <v>37.369999999999997</v>
      </c>
      <c r="K34" s="18">
        <v>21</v>
      </c>
      <c r="L34" s="18">
        <v>0.51</v>
      </c>
    </row>
    <row r="35" spans="1:12" ht="20.100000000000001" customHeight="1">
      <c r="B35" s="15" t="s">
        <v>132</v>
      </c>
      <c r="C35" s="2" t="s">
        <v>130</v>
      </c>
      <c r="D35" s="35">
        <v>130</v>
      </c>
      <c r="E35" s="18">
        <v>2.88</v>
      </c>
      <c r="F35" s="18">
        <v>4.4000000000000004</v>
      </c>
      <c r="G35" s="18">
        <v>18.18</v>
      </c>
      <c r="H35" s="18">
        <v>144.4</v>
      </c>
      <c r="I35" s="18">
        <v>13.57</v>
      </c>
      <c r="J35" s="18">
        <v>50.52</v>
      </c>
      <c r="K35" s="18">
        <v>22.96</v>
      </c>
      <c r="L35" s="18">
        <v>0.86</v>
      </c>
    </row>
    <row r="36" spans="1:12" ht="20.100000000000001" customHeight="1">
      <c r="B36" s="15" t="s">
        <v>133</v>
      </c>
      <c r="C36" s="2" t="s">
        <v>131</v>
      </c>
      <c r="D36" s="35">
        <v>100</v>
      </c>
      <c r="E36" s="18">
        <v>2.06</v>
      </c>
      <c r="F36" s="18">
        <v>3.24</v>
      </c>
      <c r="G36" s="18">
        <v>9.42</v>
      </c>
      <c r="H36" s="18">
        <v>75.099999999999994</v>
      </c>
      <c r="I36" s="18">
        <v>17.16</v>
      </c>
      <c r="J36" s="18">
        <v>55.44</v>
      </c>
      <c r="K36" s="18">
        <v>20</v>
      </c>
      <c r="L36" s="18">
        <v>0.8</v>
      </c>
    </row>
    <row r="37" spans="1:12" ht="21.75" customHeight="1">
      <c r="A37" s="14">
        <v>1</v>
      </c>
      <c r="B37" s="15"/>
      <c r="C37" s="2" t="s">
        <v>16</v>
      </c>
      <c r="D37" s="16">
        <v>20</v>
      </c>
      <c r="E37" s="18">
        <v>1.22</v>
      </c>
      <c r="F37" s="18">
        <v>0.22</v>
      </c>
      <c r="G37" s="18">
        <v>9.8800000000000008</v>
      </c>
      <c r="H37" s="18">
        <v>45.95</v>
      </c>
      <c r="I37" s="18">
        <v>0</v>
      </c>
      <c r="J37" s="18">
        <v>4.5999999999999996</v>
      </c>
      <c r="K37" s="18">
        <v>5</v>
      </c>
      <c r="L37" s="18">
        <v>0.62</v>
      </c>
    </row>
    <row r="38" spans="1:12" ht="21.75" customHeight="1">
      <c r="B38" s="15"/>
      <c r="C38" s="2" t="s">
        <v>84</v>
      </c>
      <c r="D38" s="16">
        <v>15</v>
      </c>
      <c r="E38" s="18">
        <v>1.19</v>
      </c>
      <c r="F38" s="18">
        <v>0.15</v>
      </c>
      <c r="G38" s="18">
        <v>7.25</v>
      </c>
      <c r="H38" s="18">
        <v>35.25</v>
      </c>
      <c r="I38" s="18">
        <v>0</v>
      </c>
      <c r="J38" s="18">
        <v>3.45</v>
      </c>
      <c r="K38" s="18">
        <v>4.95</v>
      </c>
      <c r="L38" s="18">
        <v>0.3</v>
      </c>
    </row>
    <row r="39" spans="1:12" ht="21.75" customHeight="1">
      <c r="B39" s="15" t="s">
        <v>134</v>
      </c>
      <c r="C39" s="2" t="s">
        <v>28</v>
      </c>
      <c r="D39" s="16">
        <v>200</v>
      </c>
      <c r="E39" s="18">
        <v>0.2</v>
      </c>
      <c r="F39" s="18">
        <v>0.1</v>
      </c>
      <c r="G39" s="18">
        <v>12.21</v>
      </c>
      <c r="H39" s="18">
        <v>49</v>
      </c>
      <c r="I39" s="18">
        <v>1.6</v>
      </c>
      <c r="J39" s="18">
        <v>5.88</v>
      </c>
      <c r="K39" s="18">
        <v>3.13</v>
      </c>
      <c r="L39" s="18">
        <v>0.79</v>
      </c>
    </row>
    <row r="40" spans="1:12" ht="20.100000000000001" customHeight="1">
      <c r="A40" s="14">
        <v>1</v>
      </c>
      <c r="B40" s="15"/>
      <c r="C40" s="15" t="s">
        <v>14</v>
      </c>
      <c r="D40" s="16">
        <v>535</v>
      </c>
      <c r="E40" s="15">
        <f>E34+E35+E36+E37+E38+E39</f>
        <v>14.85</v>
      </c>
      <c r="F40" s="15">
        <f t="shared" ref="F40:L40" si="5">F34+F35+F36+F37+F38+F39</f>
        <v>11.4</v>
      </c>
      <c r="G40" s="15">
        <f t="shared" si="5"/>
        <v>63.650000000000006</v>
      </c>
      <c r="H40" s="15">
        <f t="shared" si="5"/>
        <v>434.7</v>
      </c>
      <c r="I40" s="15">
        <f t="shared" si="5"/>
        <v>32.619999999999997</v>
      </c>
      <c r="J40" s="15">
        <f t="shared" si="5"/>
        <v>157.25999999999996</v>
      </c>
      <c r="K40" s="15">
        <f t="shared" si="5"/>
        <v>77.040000000000006</v>
      </c>
      <c r="L40" s="15">
        <f t="shared" si="5"/>
        <v>3.88</v>
      </c>
    </row>
    <row r="41" spans="1:12" ht="20.100000000000001" customHeight="1">
      <c r="A41" s="14">
        <v>1</v>
      </c>
      <c r="B41" s="49"/>
      <c r="C41" s="49" t="s">
        <v>17</v>
      </c>
      <c r="D41" s="51">
        <f t="shared" ref="D41:L41" si="6">D12+D15+D25+D32+D40</f>
        <v>2400</v>
      </c>
      <c r="E41" s="49">
        <f t="shared" si="6"/>
        <v>85.705000000000013</v>
      </c>
      <c r="F41" s="49">
        <f t="shared" si="6"/>
        <v>92.12</v>
      </c>
      <c r="G41" s="49">
        <f t="shared" si="6"/>
        <v>267.01499999999999</v>
      </c>
      <c r="H41" s="49">
        <f t="shared" si="6"/>
        <v>2274.46</v>
      </c>
      <c r="I41" s="49">
        <f t="shared" si="6"/>
        <v>54.484999999999999</v>
      </c>
      <c r="J41" s="49">
        <f t="shared" si="6"/>
        <v>1158.8499999999999</v>
      </c>
      <c r="K41" s="49">
        <f t="shared" si="6"/>
        <v>303.70000000000005</v>
      </c>
      <c r="L41" s="49">
        <f t="shared" si="6"/>
        <v>17.605</v>
      </c>
    </row>
    <row r="42" spans="1:12" ht="20.100000000000001" customHeight="1">
      <c r="B42" s="52"/>
      <c r="C42" s="52" t="s">
        <v>246</v>
      </c>
      <c r="D42" s="53"/>
      <c r="E42" s="52">
        <v>54</v>
      </c>
      <c r="F42" s="52">
        <v>60</v>
      </c>
      <c r="G42" s="52">
        <v>261</v>
      </c>
      <c r="H42" s="52">
        <v>1800</v>
      </c>
      <c r="I42" s="52">
        <v>50</v>
      </c>
      <c r="J42" s="52">
        <v>900</v>
      </c>
      <c r="K42" s="52">
        <v>200</v>
      </c>
      <c r="L42" s="52">
        <v>10</v>
      </c>
    </row>
    <row r="43" spans="1:12" ht="20.100000000000001" customHeight="1">
      <c r="B43" s="54"/>
      <c r="C43" s="54" t="s">
        <v>247</v>
      </c>
      <c r="D43" s="55"/>
      <c r="E43" s="54">
        <f>ROUND(E41/E42*100-100,2)</f>
        <v>58.71</v>
      </c>
      <c r="F43" s="54">
        <f t="shared" ref="F43:L43" si="7">ROUND(F41/F42*100-100,2)</f>
        <v>53.53</v>
      </c>
      <c r="G43" s="54">
        <f t="shared" si="7"/>
        <v>2.2999999999999998</v>
      </c>
      <c r="H43" s="54">
        <f t="shared" si="7"/>
        <v>26.36</v>
      </c>
      <c r="I43" s="54">
        <f t="shared" si="7"/>
        <v>8.9700000000000006</v>
      </c>
      <c r="J43" s="54">
        <f t="shared" si="7"/>
        <v>28.76</v>
      </c>
      <c r="K43" s="54">
        <f t="shared" si="7"/>
        <v>51.85</v>
      </c>
      <c r="L43" s="54">
        <f t="shared" si="7"/>
        <v>76.05</v>
      </c>
    </row>
    <row r="44" spans="1:12" s="9" customFormat="1" ht="15" customHeight="1">
      <c r="B44" s="19"/>
      <c r="C44" s="19"/>
      <c r="D44" s="20"/>
      <c r="E44" s="21"/>
      <c r="F44" s="21"/>
      <c r="G44" s="21"/>
      <c r="H44" s="21"/>
      <c r="I44" s="21"/>
      <c r="J44" s="21"/>
      <c r="K44" s="21"/>
      <c r="L44" s="21"/>
    </row>
    <row r="45" spans="1:12" s="9" customFormat="1" ht="20.100000000000001" customHeight="1">
      <c r="B45" s="10" t="s">
        <v>55</v>
      </c>
      <c r="C45" s="11"/>
      <c r="D45" s="20"/>
      <c r="E45" s="21"/>
      <c r="F45" s="21"/>
      <c r="G45" s="21"/>
      <c r="H45" s="21"/>
      <c r="I45" s="21"/>
      <c r="J45" s="21"/>
      <c r="K45" s="21"/>
      <c r="L45" s="21"/>
    </row>
    <row r="46" spans="1:12" s="9" customFormat="1" ht="20.100000000000001" customHeight="1">
      <c r="B46" s="10" t="s">
        <v>54</v>
      </c>
      <c r="C46" s="11"/>
      <c r="D46" s="20"/>
      <c r="E46" s="21"/>
      <c r="F46" s="21"/>
      <c r="G46" s="21"/>
      <c r="H46" s="21"/>
      <c r="I46" s="21"/>
      <c r="J46" s="21"/>
      <c r="K46" s="21"/>
      <c r="L46" s="21"/>
    </row>
    <row r="47" spans="1:12" s="9" customFormat="1">
      <c r="B47" s="10" t="s">
        <v>66</v>
      </c>
      <c r="C47" s="11"/>
      <c r="D47" s="12"/>
      <c r="E47" s="13"/>
      <c r="F47" s="13"/>
      <c r="G47" s="13"/>
      <c r="H47" s="13"/>
      <c r="I47" s="13"/>
      <c r="J47" s="13"/>
      <c r="K47" s="13"/>
      <c r="L47" s="13"/>
    </row>
    <row r="48" spans="1:12" s="9" customFormat="1" ht="41.25" customHeight="1">
      <c r="B48" s="60" t="s">
        <v>0</v>
      </c>
      <c r="C48" s="60" t="s">
        <v>1</v>
      </c>
      <c r="D48" s="61" t="s">
        <v>2</v>
      </c>
      <c r="E48" s="59" t="s">
        <v>3</v>
      </c>
      <c r="F48" s="59"/>
      <c r="G48" s="59"/>
      <c r="H48" s="59" t="s">
        <v>4</v>
      </c>
      <c r="I48" s="15"/>
      <c r="J48" s="59" t="s">
        <v>5</v>
      </c>
      <c r="K48" s="59"/>
      <c r="L48" s="59"/>
    </row>
    <row r="49" spans="1:12" s="9" customFormat="1" ht="41.25" customHeight="1">
      <c r="B49" s="60"/>
      <c r="C49" s="60"/>
      <c r="D49" s="61"/>
      <c r="E49" s="15" t="s">
        <v>6</v>
      </c>
      <c r="F49" s="15" t="s">
        <v>7</v>
      </c>
      <c r="G49" s="15" t="s">
        <v>8</v>
      </c>
      <c r="H49" s="59"/>
      <c r="I49" s="15" t="s">
        <v>9</v>
      </c>
      <c r="J49" s="15" t="s">
        <v>10</v>
      </c>
      <c r="K49" s="15" t="s">
        <v>11</v>
      </c>
      <c r="L49" s="15" t="s">
        <v>12</v>
      </c>
    </row>
    <row r="50" spans="1:12" ht="20.100000000000001" customHeight="1">
      <c r="A50" s="14">
        <v>2</v>
      </c>
      <c r="B50" s="59" t="s">
        <v>13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</row>
    <row r="51" spans="1:12" ht="36.6" customHeight="1">
      <c r="A51" s="14">
        <v>2</v>
      </c>
      <c r="B51" s="16" t="s">
        <v>136</v>
      </c>
      <c r="C51" s="30" t="s">
        <v>135</v>
      </c>
      <c r="D51" s="35" t="s">
        <v>104</v>
      </c>
      <c r="E51" s="18">
        <v>7.47</v>
      </c>
      <c r="F51" s="18">
        <v>8.09</v>
      </c>
      <c r="G51" s="18">
        <v>36.090000000000003</v>
      </c>
      <c r="H51" s="18">
        <v>252</v>
      </c>
      <c r="I51" s="18">
        <v>1.17</v>
      </c>
      <c r="J51" s="18">
        <v>136.9</v>
      </c>
      <c r="K51" s="18">
        <v>47.6</v>
      </c>
      <c r="L51" s="18">
        <v>1.22</v>
      </c>
    </row>
    <row r="52" spans="1:12" ht="18" customHeight="1">
      <c r="A52" s="14">
        <v>2</v>
      </c>
      <c r="B52" s="15" t="s">
        <v>138</v>
      </c>
      <c r="C52" s="30" t="s">
        <v>137</v>
      </c>
      <c r="D52" s="35">
        <v>20</v>
      </c>
      <c r="E52" s="18">
        <v>4.6399999999999997</v>
      </c>
      <c r="F52" s="18">
        <v>5.9</v>
      </c>
      <c r="G52" s="18">
        <v>0</v>
      </c>
      <c r="H52" s="18">
        <v>72</v>
      </c>
      <c r="I52" s="18">
        <v>0.14000000000000001</v>
      </c>
      <c r="J52" s="18">
        <v>176</v>
      </c>
      <c r="K52" s="18">
        <v>7</v>
      </c>
      <c r="L52" s="18">
        <v>0.2</v>
      </c>
    </row>
    <row r="53" spans="1:12" ht="18" customHeight="1">
      <c r="A53" s="14">
        <v>2</v>
      </c>
      <c r="B53" s="15"/>
      <c r="C53" s="30" t="s">
        <v>108</v>
      </c>
      <c r="D53" s="16">
        <v>30</v>
      </c>
      <c r="E53" s="18">
        <v>2.37</v>
      </c>
      <c r="F53" s="18">
        <v>0.3</v>
      </c>
      <c r="G53" s="18">
        <v>14.49</v>
      </c>
      <c r="H53" s="18">
        <v>70.5</v>
      </c>
      <c r="I53" s="18">
        <v>0</v>
      </c>
      <c r="J53" s="18">
        <v>6.9</v>
      </c>
      <c r="K53" s="18">
        <v>9.9</v>
      </c>
      <c r="L53" s="18">
        <v>0.6</v>
      </c>
    </row>
    <row r="54" spans="1:12" ht="18" customHeight="1">
      <c r="B54" s="15" t="s">
        <v>139</v>
      </c>
      <c r="C54" s="30" t="s">
        <v>30</v>
      </c>
      <c r="D54" s="16">
        <v>180</v>
      </c>
      <c r="E54" s="18">
        <v>3.67</v>
      </c>
      <c r="F54" s="18">
        <v>3.19</v>
      </c>
      <c r="G54" s="18">
        <v>11.82</v>
      </c>
      <c r="H54" s="18">
        <v>91</v>
      </c>
      <c r="I54" s="18">
        <v>1.43</v>
      </c>
      <c r="J54" s="18">
        <v>136.94</v>
      </c>
      <c r="K54" s="18">
        <v>19.2</v>
      </c>
      <c r="L54" s="18">
        <v>0.42</v>
      </c>
    </row>
    <row r="55" spans="1:12" ht="18" customHeight="1">
      <c r="A55" s="14">
        <v>2</v>
      </c>
      <c r="B55" s="15"/>
      <c r="C55" s="15" t="s">
        <v>14</v>
      </c>
      <c r="D55" s="16">
        <v>435</v>
      </c>
      <c r="E55" s="15">
        <f>E51+E52+E53+E54</f>
        <v>18.149999999999999</v>
      </c>
      <c r="F55" s="15">
        <f t="shared" ref="F55:L55" si="8">F51+F52+F53+F54</f>
        <v>17.48</v>
      </c>
      <c r="G55" s="15">
        <f t="shared" si="8"/>
        <v>62.400000000000006</v>
      </c>
      <c r="H55" s="15">
        <f t="shared" si="8"/>
        <v>485.5</v>
      </c>
      <c r="I55" s="15">
        <f t="shared" si="8"/>
        <v>2.74</v>
      </c>
      <c r="J55" s="15">
        <f t="shared" si="8"/>
        <v>456.73999999999995</v>
      </c>
      <c r="K55" s="15">
        <f t="shared" si="8"/>
        <v>83.7</v>
      </c>
      <c r="L55" s="15">
        <f t="shared" si="8"/>
        <v>2.44</v>
      </c>
    </row>
    <row r="56" spans="1:12" ht="18" customHeight="1">
      <c r="B56" s="56" t="s">
        <v>65</v>
      </c>
      <c r="C56" s="57"/>
      <c r="D56" s="57"/>
      <c r="E56" s="57"/>
      <c r="F56" s="57"/>
      <c r="G56" s="57"/>
      <c r="H56" s="57"/>
      <c r="I56" s="57"/>
      <c r="J56" s="57"/>
      <c r="K56" s="57"/>
      <c r="L56" s="58"/>
    </row>
    <row r="57" spans="1:12" ht="18" customHeight="1">
      <c r="B57" s="35" t="s">
        <v>252</v>
      </c>
      <c r="C57" s="2" t="s">
        <v>77</v>
      </c>
      <c r="D57" s="16">
        <v>120</v>
      </c>
      <c r="E57" s="18">
        <v>0.48</v>
      </c>
      <c r="F57" s="18">
        <v>0.48</v>
      </c>
      <c r="G57" s="18">
        <v>11.76</v>
      </c>
      <c r="H57" s="18">
        <v>56</v>
      </c>
      <c r="I57" s="18">
        <v>12</v>
      </c>
      <c r="J57" s="18">
        <v>19.2</v>
      </c>
      <c r="K57" s="18">
        <v>10.8</v>
      </c>
      <c r="L57" s="18">
        <v>2.64</v>
      </c>
    </row>
    <row r="58" spans="1:12" ht="18" customHeight="1">
      <c r="A58" s="14">
        <v>2</v>
      </c>
      <c r="B58" s="15"/>
      <c r="C58" s="15" t="s">
        <v>14</v>
      </c>
      <c r="D58" s="16">
        <f>D57</f>
        <v>120</v>
      </c>
      <c r="E58" s="15">
        <f>E57</f>
        <v>0.48</v>
      </c>
      <c r="F58" s="15">
        <f t="shared" ref="F58:L58" si="9">F57</f>
        <v>0.48</v>
      </c>
      <c r="G58" s="15">
        <f t="shared" si="9"/>
        <v>11.76</v>
      </c>
      <c r="H58" s="15">
        <f t="shared" si="9"/>
        <v>56</v>
      </c>
      <c r="I58" s="15">
        <f t="shared" si="9"/>
        <v>12</v>
      </c>
      <c r="J58" s="15">
        <f t="shared" si="9"/>
        <v>19.2</v>
      </c>
      <c r="K58" s="15">
        <f t="shared" si="9"/>
        <v>10.8</v>
      </c>
      <c r="L58" s="15">
        <f t="shared" si="9"/>
        <v>2.64</v>
      </c>
    </row>
    <row r="59" spans="1:12" ht="18" customHeight="1">
      <c r="A59" s="14">
        <v>2</v>
      </c>
      <c r="B59" s="56" t="s">
        <v>15</v>
      </c>
      <c r="C59" s="57"/>
      <c r="D59" s="57"/>
      <c r="E59" s="57"/>
      <c r="F59" s="57"/>
      <c r="G59" s="57"/>
      <c r="H59" s="57"/>
      <c r="I59" s="57"/>
      <c r="J59" s="57"/>
      <c r="K59" s="57"/>
      <c r="L59" s="58"/>
    </row>
    <row r="60" spans="1:12" ht="18" customHeight="1">
      <c r="A60" s="14">
        <v>2</v>
      </c>
      <c r="B60" s="15" t="s">
        <v>94</v>
      </c>
      <c r="C60" s="2" t="s">
        <v>78</v>
      </c>
      <c r="D60" s="16">
        <v>50</v>
      </c>
      <c r="E60" s="22">
        <v>0.7</v>
      </c>
      <c r="F60" s="22">
        <v>2.54</v>
      </c>
      <c r="G60" s="22">
        <v>4.51</v>
      </c>
      <c r="H60" s="22">
        <v>43.7</v>
      </c>
      <c r="I60" s="22">
        <v>16.23</v>
      </c>
      <c r="J60" s="22">
        <v>18.690000000000001</v>
      </c>
      <c r="K60" s="22">
        <v>7.58</v>
      </c>
      <c r="L60" s="22">
        <v>0.26</v>
      </c>
    </row>
    <row r="61" spans="1:12" ht="18" customHeight="1">
      <c r="B61" s="15" t="s">
        <v>141</v>
      </c>
      <c r="C61" s="2" t="s">
        <v>140</v>
      </c>
      <c r="D61" s="16">
        <v>50</v>
      </c>
      <c r="E61" s="22">
        <v>0.38</v>
      </c>
      <c r="F61" s="22">
        <v>3.04</v>
      </c>
      <c r="G61" s="22">
        <v>1.19</v>
      </c>
      <c r="H61" s="22">
        <v>33.65</v>
      </c>
      <c r="I61" s="22">
        <v>4.75</v>
      </c>
      <c r="J61" s="22">
        <v>10.93</v>
      </c>
      <c r="K61" s="22">
        <v>6.65</v>
      </c>
      <c r="L61" s="22">
        <v>0.38</v>
      </c>
    </row>
    <row r="62" spans="1:12" ht="18" customHeight="1">
      <c r="B62" s="15"/>
      <c r="C62" s="2" t="s">
        <v>31</v>
      </c>
      <c r="D62" s="16"/>
      <c r="E62" s="43">
        <f>SUM(E60:E61)/2</f>
        <v>0.54</v>
      </c>
      <c r="F62" s="43">
        <f t="shared" ref="F62:L62" si="10">SUM(F60:F61)/2</f>
        <v>2.79</v>
      </c>
      <c r="G62" s="43">
        <f t="shared" si="10"/>
        <v>2.8499999999999996</v>
      </c>
      <c r="H62" s="43">
        <f t="shared" si="10"/>
        <v>38.674999999999997</v>
      </c>
      <c r="I62" s="43">
        <f t="shared" si="10"/>
        <v>10.49</v>
      </c>
      <c r="J62" s="43">
        <f t="shared" si="10"/>
        <v>14.81</v>
      </c>
      <c r="K62" s="43">
        <f t="shared" si="10"/>
        <v>7.1150000000000002</v>
      </c>
      <c r="L62" s="43">
        <f t="shared" si="10"/>
        <v>0.32</v>
      </c>
    </row>
    <row r="63" spans="1:12" ht="17.45" customHeight="1">
      <c r="B63" s="35" t="s">
        <v>142</v>
      </c>
      <c r="C63" s="2" t="s">
        <v>32</v>
      </c>
      <c r="D63" s="16" t="s">
        <v>144</v>
      </c>
      <c r="E63" s="22">
        <v>5.24</v>
      </c>
      <c r="F63" s="22">
        <v>9.89</v>
      </c>
      <c r="G63" s="22">
        <v>15.44</v>
      </c>
      <c r="H63" s="22">
        <v>175</v>
      </c>
      <c r="I63" s="22">
        <v>11.2</v>
      </c>
      <c r="J63" s="22">
        <v>28.45</v>
      </c>
      <c r="K63" s="22">
        <v>36.92</v>
      </c>
      <c r="L63" s="22">
        <v>1.74</v>
      </c>
    </row>
    <row r="64" spans="1:12" ht="19.899999999999999" customHeight="1">
      <c r="B64" s="35" t="s">
        <v>145</v>
      </c>
      <c r="C64" s="2" t="s">
        <v>143</v>
      </c>
      <c r="D64" s="16" t="s">
        <v>146</v>
      </c>
      <c r="E64" s="22">
        <v>11.66</v>
      </c>
      <c r="F64" s="22">
        <v>18.88</v>
      </c>
      <c r="G64" s="22">
        <v>20.260000000000002</v>
      </c>
      <c r="H64" s="22">
        <v>302.39999999999998</v>
      </c>
      <c r="I64" s="22">
        <v>20.03</v>
      </c>
      <c r="J64" s="22">
        <v>58.59</v>
      </c>
      <c r="K64" s="22">
        <v>45.24</v>
      </c>
      <c r="L64" s="22">
        <v>2.2000000000000002</v>
      </c>
    </row>
    <row r="65" spans="1:12" ht="23.45" customHeight="1">
      <c r="B65" s="15" t="s">
        <v>147</v>
      </c>
      <c r="C65" s="2" t="s">
        <v>148</v>
      </c>
      <c r="D65" s="16">
        <v>130</v>
      </c>
      <c r="E65" s="22">
        <v>2.61</v>
      </c>
      <c r="F65" s="22">
        <v>3.61</v>
      </c>
      <c r="G65" s="22">
        <v>18.510000000000002</v>
      </c>
      <c r="H65" s="22">
        <v>117</v>
      </c>
      <c r="I65" s="22">
        <v>0</v>
      </c>
      <c r="J65" s="22">
        <v>11.61</v>
      </c>
      <c r="K65" s="22">
        <v>11.09</v>
      </c>
      <c r="L65" s="22">
        <v>0.51</v>
      </c>
    </row>
    <row r="66" spans="1:12" ht="29.45" customHeight="1">
      <c r="B66" s="15" t="s">
        <v>149</v>
      </c>
      <c r="C66" s="2" t="s">
        <v>253</v>
      </c>
      <c r="D66" s="16">
        <v>180</v>
      </c>
      <c r="E66" s="22">
        <v>0</v>
      </c>
      <c r="F66" s="22">
        <v>0</v>
      </c>
      <c r="G66" s="22">
        <v>12.01</v>
      </c>
      <c r="H66" s="22">
        <v>44.4</v>
      </c>
      <c r="I66" s="22">
        <v>0</v>
      </c>
      <c r="J66" s="22">
        <v>0.25</v>
      </c>
      <c r="K66" s="22">
        <v>0</v>
      </c>
      <c r="L66" s="22">
        <v>0.04</v>
      </c>
    </row>
    <row r="67" spans="1:12" ht="18" customHeight="1">
      <c r="A67" s="14">
        <v>2</v>
      </c>
      <c r="B67" s="15"/>
      <c r="C67" s="2" t="s">
        <v>16</v>
      </c>
      <c r="D67" s="16">
        <v>30</v>
      </c>
      <c r="E67" s="22">
        <v>1.68</v>
      </c>
      <c r="F67" s="22">
        <v>0.33</v>
      </c>
      <c r="G67" s="22">
        <v>14.82</v>
      </c>
      <c r="H67" s="22">
        <v>68.97</v>
      </c>
      <c r="I67" s="22">
        <v>0</v>
      </c>
      <c r="J67" s="22">
        <v>6.9</v>
      </c>
      <c r="K67" s="22">
        <v>7.5</v>
      </c>
      <c r="L67" s="22">
        <v>0.93</v>
      </c>
    </row>
    <row r="68" spans="1:12" ht="18" customHeight="1">
      <c r="A68" s="14">
        <v>2</v>
      </c>
      <c r="B68" s="15"/>
      <c r="C68" s="2" t="s">
        <v>84</v>
      </c>
      <c r="D68" s="16">
        <v>15</v>
      </c>
      <c r="E68" s="22">
        <v>1.19</v>
      </c>
      <c r="F68" s="22">
        <v>0.15</v>
      </c>
      <c r="G68" s="22">
        <v>7.25</v>
      </c>
      <c r="H68" s="22">
        <v>35.25</v>
      </c>
      <c r="I68" s="22">
        <v>0</v>
      </c>
      <c r="J68" s="22">
        <v>3.45</v>
      </c>
      <c r="K68" s="22">
        <v>4.95</v>
      </c>
      <c r="L68" s="22">
        <v>0.3</v>
      </c>
    </row>
    <row r="69" spans="1:12" ht="18" customHeight="1">
      <c r="A69" s="14">
        <v>2</v>
      </c>
      <c r="B69" s="15"/>
      <c r="C69" s="15" t="s">
        <v>14</v>
      </c>
      <c r="D69" s="16">
        <v>865</v>
      </c>
      <c r="E69" s="15">
        <f>SUM(E62:E68)</f>
        <v>22.92</v>
      </c>
      <c r="F69" s="15">
        <f t="shared" ref="F69:L69" si="11">SUM(F62:F68)</f>
        <v>35.65</v>
      </c>
      <c r="G69" s="15">
        <f t="shared" si="11"/>
        <v>91.140000000000015</v>
      </c>
      <c r="H69" s="15">
        <f t="shared" si="11"/>
        <v>781.69500000000005</v>
      </c>
      <c r="I69" s="15">
        <f t="shared" si="11"/>
        <v>41.72</v>
      </c>
      <c r="J69" s="15">
        <f t="shared" si="11"/>
        <v>124.06</v>
      </c>
      <c r="K69" s="15">
        <f t="shared" si="11"/>
        <v>112.81500000000001</v>
      </c>
      <c r="L69" s="15">
        <f t="shared" si="11"/>
        <v>6.0399999999999991</v>
      </c>
    </row>
    <row r="70" spans="1:12" ht="18" customHeight="1">
      <c r="B70" s="59" t="s">
        <v>69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</row>
    <row r="71" spans="1:12" ht="18" customHeight="1">
      <c r="B71" s="15"/>
      <c r="C71" s="2" t="s">
        <v>150</v>
      </c>
      <c r="D71" s="35">
        <v>50</v>
      </c>
      <c r="E71" s="38">
        <v>3.7</v>
      </c>
      <c r="F71" s="38">
        <v>4.75</v>
      </c>
      <c r="G71" s="38">
        <v>36.5</v>
      </c>
      <c r="H71" s="38">
        <v>203.5</v>
      </c>
      <c r="I71" s="38">
        <v>0</v>
      </c>
      <c r="J71" s="38">
        <v>20.5</v>
      </c>
      <c r="K71" s="38">
        <v>7.5</v>
      </c>
      <c r="L71" s="38">
        <v>0.5</v>
      </c>
    </row>
    <row r="72" spans="1:12" ht="18" customHeight="1">
      <c r="B72" s="15" t="s">
        <v>99</v>
      </c>
      <c r="C72" s="2" t="s">
        <v>87</v>
      </c>
      <c r="D72" s="35">
        <v>200</v>
      </c>
      <c r="E72" s="38">
        <v>6.09</v>
      </c>
      <c r="F72" s="38">
        <v>5.42</v>
      </c>
      <c r="G72" s="38">
        <v>10.08</v>
      </c>
      <c r="H72" s="38">
        <v>113.3</v>
      </c>
      <c r="I72" s="38">
        <v>2.73</v>
      </c>
      <c r="J72" s="38">
        <v>252</v>
      </c>
      <c r="K72" s="38">
        <v>29.44</v>
      </c>
      <c r="L72" s="38">
        <v>0.21</v>
      </c>
    </row>
    <row r="73" spans="1:12" ht="18" customHeight="1">
      <c r="B73" s="15"/>
      <c r="C73" s="15" t="s">
        <v>14</v>
      </c>
      <c r="D73" s="35">
        <v>250</v>
      </c>
      <c r="E73" s="37">
        <f>E71+E72</f>
        <v>9.7899999999999991</v>
      </c>
      <c r="F73" s="37">
        <f t="shared" ref="F73:L73" si="12">F71+F72</f>
        <v>10.17</v>
      </c>
      <c r="G73" s="37">
        <f t="shared" si="12"/>
        <v>46.58</v>
      </c>
      <c r="H73" s="37">
        <f t="shared" si="12"/>
        <v>316.8</v>
      </c>
      <c r="I73" s="37">
        <f t="shared" si="12"/>
        <v>2.73</v>
      </c>
      <c r="J73" s="37">
        <f t="shared" si="12"/>
        <v>272.5</v>
      </c>
      <c r="K73" s="37">
        <f t="shared" si="12"/>
        <v>36.94</v>
      </c>
      <c r="L73" s="37">
        <f t="shared" si="12"/>
        <v>0.71</v>
      </c>
    </row>
    <row r="74" spans="1:12" ht="18" customHeight="1">
      <c r="B74" s="56" t="s">
        <v>68</v>
      </c>
      <c r="C74" s="57"/>
      <c r="D74" s="57"/>
      <c r="E74" s="57"/>
      <c r="F74" s="57"/>
      <c r="G74" s="57"/>
      <c r="H74" s="57"/>
      <c r="I74" s="57"/>
      <c r="J74" s="57"/>
      <c r="K74" s="57"/>
      <c r="L74" s="58"/>
    </row>
    <row r="75" spans="1:12" ht="18.75" customHeight="1">
      <c r="B75" s="15" t="s">
        <v>152</v>
      </c>
      <c r="C75" s="39" t="s">
        <v>151</v>
      </c>
      <c r="D75" s="35">
        <v>50</v>
      </c>
      <c r="E75" s="23">
        <v>0.6</v>
      </c>
      <c r="F75" s="23">
        <v>2.37</v>
      </c>
      <c r="G75" s="23">
        <v>3.85</v>
      </c>
      <c r="H75" s="23">
        <v>38.75</v>
      </c>
      <c r="I75" s="23">
        <v>3.75</v>
      </c>
      <c r="J75" s="23">
        <v>20</v>
      </c>
      <c r="K75" s="23">
        <v>7.5</v>
      </c>
      <c r="L75" s="23">
        <v>0.35</v>
      </c>
    </row>
    <row r="76" spans="1:12" ht="33" customHeight="1">
      <c r="B76" s="15" t="s">
        <v>157</v>
      </c>
      <c r="C76" s="24" t="s">
        <v>153</v>
      </c>
      <c r="D76" s="25" t="s">
        <v>154</v>
      </c>
      <c r="E76" s="23">
        <v>10.08</v>
      </c>
      <c r="F76" s="23">
        <v>17.7</v>
      </c>
      <c r="G76" s="23">
        <v>25.54</v>
      </c>
      <c r="H76" s="23">
        <v>306.5</v>
      </c>
      <c r="I76" s="23">
        <v>3.8</v>
      </c>
      <c r="J76" s="23">
        <v>23.85</v>
      </c>
      <c r="K76" s="23">
        <v>46.15</v>
      </c>
      <c r="L76" s="23">
        <v>2.2999999999999998</v>
      </c>
    </row>
    <row r="77" spans="1:12" ht="18" customHeight="1">
      <c r="A77" s="14">
        <v>2</v>
      </c>
      <c r="B77" s="15"/>
      <c r="C77" s="24" t="s">
        <v>16</v>
      </c>
      <c r="D77" s="25">
        <v>20</v>
      </c>
      <c r="E77" s="23">
        <v>1.22</v>
      </c>
      <c r="F77" s="23">
        <v>0.22</v>
      </c>
      <c r="G77" s="23">
        <v>9.8800000000000008</v>
      </c>
      <c r="H77" s="23">
        <v>45.95</v>
      </c>
      <c r="I77" s="23">
        <v>0</v>
      </c>
      <c r="J77" s="23">
        <v>4.5999999999999996</v>
      </c>
      <c r="K77" s="23">
        <v>5</v>
      </c>
      <c r="L77" s="23">
        <v>0.62</v>
      </c>
    </row>
    <row r="78" spans="1:12" ht="18" customHeight="1">
      <c r="A78" s="14">
        <v>2</v>
      </c>
      <c r="B78" s="15"/>
      <c r="C78" s="24" t="s">
        <v>108</v>
      </c>
      <c r="D78" s="25">
        <v>30</v>
      </c>
      <c r="E78" s="23">
        <v>2.37</v>
      </c>
      <c r="F78" s="23">
        <v>0.3</v>
      </c>
      <c r="G78" s="23">
        <v>14.49</v>
      </c>
      <c r="H78" s="23">
        <v>70.5</v>
      </c>
      <c r="I78" s="23">
        <v>0</v>
      </c>
      <c r="J78" s="23">
        <v>6.9</v>
      </c>
      <c r="K78" s="23">
        <v>9.9</v>
      </c>
      <c r="L78" s="23">
        <v>0.6</v>
      </c>
    </row>
    <row r="79" spans="1:12" ht="18" customHeight="1">
      <c r="B79" s="15" t="s">
        <v>158</v>
      </c>
      <c r="C79" s="24" t="s">
        <v>155</v>
      </c>
      <c r="D79" s="25" t="s">
        <v>156</v>
      </c>
      <c r="E79" s="23">
        <v>0.01</v>
      </c>
      <c r="F79" s="23">
        <v>0.01</v>
      </c>
      <c r="G79" s="23">
        <v>5.99</v>
      </c>
      <c r="H79" s="23">
        <v>23.94</v>
      </c>
      <c r="I79" s="23">
        <v>0.02</v>
      </c>
      <c r="J79" s="23">
        <v>9.91</v>
      </c>
      <c r="K79" s="23">
        <v>1.3</v>
      </c>
      <c r="L79" s="23">
        <v>0.27</v>
      </c>
    </row>
    <row r="80" spans="1:12" ht="18" customHeight="1">
      <c r="A80" s="14">
        <v>2</v>
      </c>
      <c r="B80" s="18"/>
      <c r="C80" s="15" t="s">
        <v>14</v>
      </c>
      <c r="D80" s="16">
        <v>461</v>
      </c>
      <c r="E80" s="15">
        <f>E75+E76+E78+E77+E79</f>
        <v>14.280000000000001</v>
      </c>
      <c r="F80" s="15">
        <f t="shared" ref="F80:L80" si="13">F75+F76+F78+F77+F79</f>
        <v>20.6</v>
      </c>
      <c r="G80" s="15">
        <f t="shared" si="13"/>
        <v>59.750000000000007</v>
      </c>
      <c r="H80" s="15">
        <f t="shared" si="13"/>
        <v>485.64</v>
      </c>
      <c r="I80" s="15">
        <f t="shared" si="13"/>
        <v>7.5699999999999994</v>
      </c>
      <c r="J80" s="15">
        <f t="shared" si="13"/>
        <v>65.260000000000005</v>
      </c>
      <c r="K80" s="15">
        <f t="shared" si="13"/>
        <v>69.849999999999994</v>
      </c>
      <c r="L80" s="15">
        <f t="shared" si="13"/>
        <v>4.1400000000000006</v>
      </c>
    </row>
    <row r="81" spans="1:12" ht="18" customHeight="1">
      <c r="A81" s="14">
        <v>2</v>
      </c>
      <c r="B81" s="18"/>
      <c r="C81" s="15" t="s">
        <v>18</v>
      </c>
      <c r="D81" s="16">
        <f>D80+D73+D69+D58+D55</f>
        <v>2131</v>
      </c>
      <c r="E81" s="15">
        <f t="shared" ref="E81:L81" si="14">E55+E58+E69+E73+E80</f>
        <v>65.62</v>
      </c>
      <c r="F81" s="15">
        <f t="shared" si="14"/>
        <v>84.38</v>
      </c>
      <c r="G81" s="15">
        <f t="shared" si="14"/>
        <v>271.63</v>
      </c>
      <c r="H81" s="15">
        <f t="shared" si="14"/>
        <v>2125.6350000000002</v>
      </c>
      <c r="I81" s="15">
        <f t="shared" si="14"/>
        <v>66.759999999999991</v>
      </c>
      <c r="J81" s="15">
        <f t="shared" si="14"/>
        <v>937.76</v>
      </c>
      <c r="K81" s="15">
        <f t="shared" si="14"/>
        <v>314.10500000000002</v>
      </c>
      <c r="L81" s="15">
        <f t="shared" si="14"/>
        <v>15.969999999999999</v>
      </c>
    </row>
    <row r="82" spans="1:12" ht="20.100000000000001" customHeight="1">
      <c r="B82" s="52"/>
      <c r="C82" s="52" t="s">
        <v>246</v>
      </c>
      <c r="D82" s="53"/>
      <c r="E82" s="52">
        <v>54</v>
      </c>
      <c r="F82" s="52">
        <v>60</v>
      </c>
      <c r="G82" s="52">
        <v>261</v>
      </c>
      <c r="H82" s="52">
        <v>1800</v>
      </c>
      <c r="I82" s="52">
        <v>50</v>
      </c>
      <c r="J82" s="52">
        <v>900</v>
      </c>
      <c r="K82" s="52">
        <v>200</v>
      </c>
      <c r="L82" s="52">
        <v>10</v>
      </c>
    </row>
    <row r="83" spans="1:12" ht="20.100000000000001" customHeight="1">
      <c r="B83" s="54"/>
      <c r="C83" s="54" t="s">
        <v>247</v>
      </c>
      <c r="D83" s="55"/>
      <c r="E83" s="54">
        <f>ROUND(E81/E82*100-100,2)</f>
        <v>21.52</v>
      </c>
      <c r="F83" s="54">
        <f t="shared" ref="F83:L83" si="15">ROUND(F81/F82*100-100,2)</f>
        <v>40.630000000000003</v>
      </c>
      <c r="G83" s="54">
        <f t="shared" si="15"/>
        <v>4.07</v>
      </c>
      <c r="H83" s="54">
        <f t="shared" si="15"/>
        <v>18.09</v>
      </c>
      <c r="I83" s="54">
        <f t="shared" si="15"/>
        <v>33.520000000000003</v>
      </c>
      <c r="J83" s="54">
        <f t="shared" si="15"/>
        <v>4.2</v>
      </c>
      <c r="K83" s="54">
        <f t="shared" si="15"/>
        <v>57.05</v>
      </c>
      <c r="L83" s="54">
        <f t="shared" si="15"/>
        <v>59.7</v>
      </c>
    </row>
    <row r="84" spans="1:12" s="9" customFormat="1" ht="20.100000000000001" customHeight="1">
      <c r="B84" s="10" t="s">
        <v>56</v>
      </c>
      <c r="C84" s="11"/>
      <c r="D84" s="20"/>
      <c r="E84" s="21"/>
      <c r="F84" s="21"/>
      <c r="G84" s="21"/>
      <c r="H84" s="21"/>
      <c r="I84" s="21"/>
      <c r="J84" s="21"/>
      <c r="K84" s="21"/>
      <c r="L84" s="21"/>
    </row>
    <row r="85" spans="1:12" s="9" customFormat="1" ht="20.100000000000001" customHeight="1">
      <c r="B85" s="10" t="s">
        <v>54</v>
      </c>
      <c r="C85" s="11"/>
      <c r="D85" s="20"/>
      <c r="E85" s="21"/>
      <c r="F85" s="21"/>
      <c r="G85" s="21"/>
      <c r="H85" s="21"/>
      <c r="I85" s="21"/>
      <c r="J85" s="21"/>
      <c r="K85" s="21"/>
      <c r="L85" s="21"/>
    </row>
    <row r="86" spans="1:12" s="9" customFormat="1">
      <c r="B86" s="10" t="s">
        <v>66</v>
      </c>
      <c r="C86" s="11"/>
      <c r="D86" s="12"/>
      <c r="E86" s="13"/>
      <c r="F86" s="13"/>
      <c r="G86" s="13"/>
      <c r="H86" s="13"/>
      <c r="I86" s="13"/>
      <c r="J86" s="13"/>
      <c r="K86" s="13"/>
      <c r="L86" s="13"/>
    </row>
    <row r="87" spans="1:12" s="9" customFormat="1" ht="27" customHeight="1">
      <c r="B87" s="60" t="s">
        <v>0</v>
      </c>
      <c r="C87" s="60" t="s">
        <v>1</v>
      </c>
      <c r="D87" s="61" t="s">
        <v>2</v>
      </c>
      <c r="E87" s="59" t="s">
        <v>3</v>
      </c>
      <c r="F87" s="59"/>
      <c r="G87" s="59"/>
      <c r="H87" s="59" t="s">
        <v>4</v>
      </c>
      <c r="I87" s="15"/>
      <c r="J87" s="59" t="s">
        <v>5</v>
      </c>
      <c r="K87" s="59"/>
      <c r="L87" s="59"/>
    </row>
    <row r="88" spans="1:12" s="9" customFormat="1" ht="37.5" customHeight="1">
      <c r="B88" s="60"/>
      <c r="C88" s="60"/>
      <c r="D88" s="61"/>
      <c r="E88" s="15" t="s">
        <v>6</v>
      </c>
      <c r="F88" s="15" t="s">
        <v>7</v>
      </c>
      <c r="G88" s="15" t="s">
        <v>8</v>
      </c>
      <c r="H88" s="59"/>
      <c r="I88" s="15" t="s">
        <v>9</v>
      </c>
      <c r="J88" s="15" t="s">
        <v>10</v>
      </c>
      <c r="K88" s="15" t="s">
        <v>11</v>
      </c>
      <c r="L88" s="15" t="s">
        <v>12</v>
      </c>
    </row>
    <row r="89" spans="1:12" ht="18" customHeight="1">
      <c r="A89" s="14">
        <v>3</v>
      </c>
      <c r="B89" s="59" t="s">
        <v>13</v>
      </c>
      <c r="C89" s="59"/>
      <c r="D89" s="59"/>
      <c r="E89" s="59"/>
      <c r="F89" s="59"/>
      <c r="G89" s="59"/>
      <c r="H89" s="59"/>
      <c r="I89" s="59"/>
      <c r="J89" s="59"/>
      <c r="K89" s="59"/>
      <c r="L89" s="59"/>
    </row>
    <row r="90" spans="1:12" ht="30.6" customHeight="1">
      <c r="A90" s="14">
        <v>3</v>
      </c>
      <c r="B90" s="15"/>
      <c r="C90" s="2"/>
      <c r="D90" s="35"/>
      <c r="E90" s="17"/>
      <c r="F90" s="17"/>
      <c r="G90" s="17"/>
      <c r="H90" s="17"/>
      <c r="I90" s="17"/>
      <c r="J90" s="17"/>
      <c r="K90" s="17"/>
      <c r="L90" s="17"/>
    </row>
    <row r="91" spans="1:12" ht="35.450000000000003" customHeight="1">
      <c r="A91" s="14">
        <v>3</v>
      </c>
      <c r="B91" s="31" t="s">
        <v>160</v>
      </c>
      <c r="C91" s="2" t="s">
        <v>159</v>
      </c>
      <c r="D91" s="16" t="s">
        <v>104</v>
      </c>
      <c r="E91" s="17">
        <v>7.78</v>
      </c>
      <c r="F91" s="17">
        <v>9.1999999999999993</v>
      </c>
      <c r="G91" s="17">
        <v>34.270000000000003</v>
      </c>
      <c r="H91" s="17">
        <v>252</v>
      </c>
      <c r="I91" s="17">
        <v>1.17</v>
      </c>
      <c r="J91" s="17">
        <v>151.56</v>
      </c>
      <c r="K91" s="17">
        <v>60.66</v>
      </c>
      <c r="L91" s="17">
        <v>1.7</v>
      </c>
    </row>
    <row r="92" spans="1:12" ht="35.450000000000003" customHeight="1">
      <c r="B92" s="31" t="s">
        <v>162</v>
      </c>
      <c r="C92" s="2" t="s">
        <v>73</v>
      </c>
      <c r="D92" s="16" t="s">
        <v>161</v>
      </c>
      <c r="E92" s="17">
        <v>5.08</v>
      </c>
      <c r="F92" s="17">
        <v>4.5999999999999996</v>
      </c>
      <c r="G92" s="17">
        <v>0.28000000000000003</v>
      </c>
      <c r="H92" s="17">
        <v>63</v>
      </c>
      <c r="I92" s="17">
        <v>0</v>
      </c>
      <c r="J92" s="17">
        <v>22</v>
      </c>
      <c r="K92" s="17">
        <v>4.8</v>
      </c>
      <c r="L92" s="17">
        <v>1</v>
      </c>
    </row>
    <row r="93" spans="1:12" ht="25.15" customHeight="1">
      <c r="B93" s="31"/>
      <c r="C93" s="2" t="s">
        <v>108</v>
      </c>
      <c r="D93" s="16">
        <v>30</v>
      </c>
      <c r="E93" s="17">
        <v>2.37</v>
      </c>
      <c r="F93" s="17">
        <v>0.3</v>
      </c>
      <c r="G93" s="17">
        <v>14.49</v>
      </c>
      <c r="H93" s="17">
        <v>70.5</v>
      </c>
      <c r="I93" s="17">
        <v>0</v>
      </c>
      <c r="J93" s="17">
        <v>6.9</v>
      </c>
      <c r="K93" s="17">
        <v>9.9</v>
      </c>
      <c r="L93" s="17">
        <v>0.6</v>
      </c>
    </row>
    <row r="94" spans="1:12" ht="18" customHeight="1">
      <c r="A94" s="14">
        <v>3</v>
      </c>
      <c r="B94" s="15" t="s">
        <v>164</v>
      </c>
      <c r="C94" s="2" t="s">
        <v>163</v>
      </c>
      <c r="D94" s="16">
        <v>180</v>
      </c>
      <c r="E94" s="17">
        <v>2.67</v>
      </c>
      <c r="F94" s="17">
        <v>2.34</v>
      </c>
      <c r="G94" s="17">
        <v>10.31</v>
      </c>
      <c r="H94" s="17">
        <v>73</v>
      </c>
      <c r="I94" s="17">
        <v>1.2</v>
      </c>
      <c r="J94" s="17">
        <v>113.9</v>
      </c>
      <c r="K94" s="17">
        <v>13.9</v>
      </c>
      <c r="L94" s="17">
        <v>0.37</v>
      </c>
    </row>
    <row r="95" spans="1:12" ht="18" customHeight="1">
      <c r="A95" s="14">
        <v>3</v>
      </c>
      <c r="B95" s="15"/>
      <c r="C95" s="15" t="s">
        <v>14</v>
      </c>
      <c r="D95" s="16">
        <v>455</v>
      </c>
      <c r="E95" s="15">
        <f>E90+E91+E94+E92+E93</f>
        <v>17.899999999999999</v>
      </c>
      <c r="F95" s="15">
        <f t="shared" ref="F95:L95" si="16">F90+F91+F94+F92+F93</f>
        <v>16.440000000000001</v>
      </c>
      <c r="G95" s="15">
        <f t="shared" si="16"/>
        <v>59.350000000000009</v>
      </c>
      <c r="H95" s="15">
        <f t="shared" si="16"/>
        <v>458.5</v>
      </c>
      <c r="I95" s="15">
        <f t="shared" si="16"/>
        <v>2.37</v>
      </c>
      <c r="J95" s="15">
        <f t="shared" si="16"/>
        <v>294.36</v>
      </c>
      <c r="K95" s="15">
        <f t="shared" si="16"/>
        <v>89.26</v>
      </c>
      <c r="L95" s="15">
        <f t="shared" si="16"/>
        <v>3.67</v>
      </c>
    </row>
    <row r="96" spans="1:12" ht="18" customHeight="1">
      <c r="B96" s="56" t="s">
        <v>232</v>
      </c>
      <c r="C96" s="57"/>
      <c r="D96" s="57"/>
      <c r="E96" s="57"/>
      <c r="F96" s="57"/>
      <c r="G96" s="57"/>
      <c r="H96" s="57"/>
      <c r="I96" s="57"/>
      <c r="J96" s="57"/>
      <c r="K96" s="57"/>
      <c r="L96" s="58"/>
    </row>
    <row r="97" spans="1:12" ht="18" customHeight="1">
      <c r="B97" s="15" t="s">
        <v>113</v>
      </c>
      <c r="C97" s="2" t="s">
        <v>112</v>
      </c>
      <c r="D97" s="35">
        <v>200</v>
      </c>
      <c r="E97" s="17">
        <v>1</v>
      </c>
      <c r="F97" s="17">
        <v>0</v>
      </c>
      <c r="G97" s="17">
        <v>20.2</v>
      </c>
      <c r="H97" s="17">
        <v>85.3</v>
      </c>
      <c r="I97" s="17">
        <v>4</v>
      </c>
      <c r="J97" s="17">
        <v>14</v>
      </c>
      <c r="K97" s="17">
        <v>8</v>
      </c>
      <c r="L97" s="17">
        <v>2.8</v>
      </c>
    </row>
    <row r="98" spans="1:12" ht="18" customHeight="1">
      <c r="B98" s="15"/>
      <c r="C98" s="15" t="s">
        <v>14</v>
      </c>
      <c r="D98" s="16">
        <f>D97</f>
        <v>200</v>
      </c>
      <c r="E98" s="31">
        <f>E97</f>
        <v>1</v>
      </c>
      <c r="F98" s="31">
        <f t="shared" ref="F98:L98" si="17">F97</f>
        <v>0</v>
      </c>
      <c r="G98" s="31">
        <f t="shared" si="17"/>
        <v>20.2</v>
      </c>
      <c r="H98" s="31">
        <f t="shared" si="17"/>
        <v>85.3</v>
      </c>
      <c r="I98" s="31">
        <f t="shared" si="17"/>
        <v>4</v>
      </c>
      <c r="J98" s="31">
        <f t="shared" si="17"/>
        <v>14</v>
      </c>
      <c r="K98" s="31">
        <f t="shared" si="17"/>
        <v>8</v>
      </c>
      <c r="L98" s="31">
        <f t="shared" si="17"/>
        <v>2.8</v>
      </c>
    </row>
    <row r="99" spans="1:12" ht="18" customHeight="1">
      <c r="A99" s="14">
        <v>3</v>
      </c>
      <c r="B99" s="59" t="s">
        <v>15</v>
      </c>
      <c r="C99" s="59"/>
      <c r="D99" s="59"/>
      <c r="E99" s="59"/>
      <c r="F99" s="59"/>
      <c r="G99" s="59"/>
      <c r="H99" s="59"/>
      <c r="I99" s="59"/>
      <c r="J99" s="59"/>
      <c r="K99" s="59"/>
      <c r="L99" s="59"/>
    </row>
    <row r="100" spans="1:12" ht="18" customHeight="1">
      <c r="B100" s="35" t="s">
        <v>152</v>
      </c>
      <c r="C100" s="2" t="s">
        <v>151</v>
      </c>
      <c r="D100" s="35">
        <v>50</v>
      </c>
      <c r="E100" s="17">
        <v>0.6</v>
      </c>
      <c r="F100" s="17">
        <v>2.37</v>
      </c>
      <c r="G100" s="17">
        <v>3.85</v>
      </c>
      <c r="H100" s="17">
        <v>38.75</v>
      </c>
      <c r="I100" s="17">
        <v>3.75</v>
      </c>
      <c r="J100" s="17">
        <v>20</v>
      </c>
      <c r="K100" s="17">
        <v>7.5</v>
      </c>
      <c r="L100" s="17">
        <v>0.35</v>
      </c>
    </row>
    <row r="101" spans="1:12" ht="18" customHeight="1">
      <c r="B101" s="15" t="s">
        <v>167</v>
      </c>
      <c r="C101" s="2" t="s">
        <v>165</v>
      </c>
      <c r="D101" s="35" t="s">
        <v>166</v>
      </c>
      <c r="E101" s="18">
        <v>2.0499999999999998</v>
      </c>
      <c r="F101" s="18">
        <v>6.41</v>
      </c>
      <c r="G101" s="18">
        <v>13.09</v>
      </c>
      <c r="H101" s="18">
        <v>118.5</v>
      </c>
      <c r="I101" s="18">
        <v>10.29</v>
      </c>
      <c r="J101" s="18">
        <v>53.4</v>
      </c>
      <c r="K101" s="18">
        <v>27.26</v>
      </c>
      <c r="L101" s="18">
        <v>1.19</v>
      </c>
    </row>
    <row r="102" spans="1:12" ht="31.9" customHeight="1">
      <c r="B102" s="15" t="s">
        <v>169</v>
      </c>
      <c r="C102" s="2" t="s">
        <v>168</v>
      </c>
      <c r="D102" s="35">
        <v>80</v>
      </c>
      <c r="E102" s="18">
        <v>10.11</v>
      </c>
      <c r="F102" s="18">
        <v>14.27</v>
      </c>
      <c r="G102" s="18">
        <v>8.51</v>
      </c>
      <c r="H102" s="18">
        <v>203</v>
      </c>
      <c r="I102" s="18">
        <v>0.32</v>
      </c>
      <c r="J102" s="18">
        <v>70.7</v>
      </c>
      <c r="K102" s="18">
        <v>17.399999999999999</v>
      </c>
      <c r="L102" s="18">
        <v>1.03</v>
      </c>
    </row>
    <row r="103" spans="1:12" ht="18" customHeight="1">
      <c r="B103" s="15" t="s">
        <v>171</v>
      </c>
      <c r="C103" s="2" t="s">
        <v>170</v>
      </c>
      <c r="D103" s="16">
        <v>130</v>
      </c>
      <c r="E103" s="18">
        <v>1.95</v>
      </c>
      <c r="F103" s="18">
        <v>3.32</v>
      </c>
      <c r="G103" s="18">
        <v>20.190000000000001</v>
      </c>
      <c r="H103" s="18">
        <v>118.26</v>
      </c>
      <c r="I103" s="18">
        <v>0.93</v>
      </c>
      <c r="J103" s="18">
        <v>3.78</v>
      </c>
      <c r="K103" s="18">
        <v>13.76</v>
      </c>
      <c r="L103" s="18">
        <v>0.28999999999999998</v>
      </c>
    </row>
    <row r="104" spans="1:12" ht="20.25" customHeight="1">
      <c r="B104" s="15" t="s">
        <v>134</v>
      </c>
      <c r="C104" s="2" t="s">
        <v>28</v>
      </c>
      <c r="D104" s="16">
        <v>200</v>
      </c>
      <c r="E104" s="18">
        <v>0.2</v>
      </c>
      <c r="F104" s="18">
        <v>0.1</v>
      </c>
      <c r="G104" s="18">
        <v>12.21</v>
      </c>
      <c r="H104" s="18">
        <v>49</v>
      </c>
      <c r="I104" s="18">
        <v>1.6</v>
      </c>
      <c r="J104" s="18">
        <v>5.88</v>
      </c>
      <c r="K104" s="18">
        <v>3.13</v>
      </c>
      <c r="L104" s="18">
        <v>0.79</v>
      </c>
    </row>
    <row r="105" spans="1:12" ht="18" customHeight="1">
      <c r="B105" s="15"/>
      <c r="C105" s="2" t="s">
        <v>16</v>
      </c>
      <c r="D105" s="16">
        <v>30</v>
      </c>
      <c r="E105" s="18">
        <v>1.68</v>
      </c>
      <c r="F105" s="18">
        <v>0.33</v>
      </c>
      <c r="G105" s="18">
        <v>14.82</v>
      </c>
      <c r="H105" s="18">
        <v>68.97</v>
      </c>
      <c r="I105" s="18">
        <v>0</v>
      </c>
      <c r="J105" s="18">
        <v>6.9</v>
      </c>
      <c r="K105" s="18">
        <v>7.5</v>
      </c>
      <c r="L105" s="18">
        <v>0.93</v>
      </c>
    </row>
    <row r="106" spans="1:12" ht="18" customHeight="1">
      <c r="A106" s="14">
        <v>3</v>
      </c>
      <c r="B106" s="15"/>
      <c r="C106" s="2" t="s">
        <v>84</v>
      </c>
      <c r="D106" s="16">
        <v>15</v>
      </c>
      <c r="E106" s="18">
        <v>1.19</v>
      </c>
      <c r="F106" s="18">
        <v>0.15</v>
      </c>
      <c r="G106" s="18">
        <v>7.25</v>
      </c>
      <c r="H106" s="18">
        <v>35.25</v>
      </c>
      <c r="I106" s="18">
        <v>0</v>
      </c>
      <c r="J106" s="18">
        <v>3.45</v>
      </c>
      <c r="K106" s="18">
        <v>4.95</v>
      </c>
      <c r="L106" s="18">
        <v>0.3</v>
      </c>
    </row>
    <row r="107" spans="1:12" ht="18" customHeight="1">
      <c r="A107" s="14">
        <v>3</v>
      </c>
      <c r="B107" s="15"/>
      <c r="C107" s="15" t="s">
        <v>14</v>
      </c>
      <c r="D107" s="16">
        <v>765</v>
      </c>
      <c r="E107" s="15">
        <f>E100+E101+E102+E103+E104+E105+E106</f>
        <v>17.78</v>
      </c>
      <c r="F107" s="15">
        <f t="shared" ref="F107:L107" si="18">F100+F101+F102+F103+F104+F105+F106</f>
        <v>26.95</v>
      </c>
      <c r="G107" s="15">
        <f t="shared" si="18"/>
        <v>79.92</v>
      </c>
      <c r="H107" s="15">
        <f t="shared" si="18"/>
        <v>631.73</v>
      </c>
      <c r="I107" s="15">
        <f t="shared" si="18"/>
        <v>16.89</v>
      </c>
      <c r="J107" s="15">
        <f t="shared" si="18"/>
        <v>164.11</v>
      </c>
      <c r="K107" s="15">
        <f t="shared" si="18"/>
        <v>81.5</v>
      </c>
      <c r="L107" s="15">
        <f t="shared" si="18"/>
        <v>4.88</v>
      </c>
    </row>
    <row r="108" spans="1:12" ht="18" customHeight="1">
      <c r="B108" s="59" t="s">
        <v>69</v>
      </c>
      <c r="C108" s="59"/>
      <c r="D108" s="59"/>
      <c r="E108" s="59"/>
      <c r="F108" s="59"/>
      <c r="G108" s="59"/>
      <c r="H108" s="59"/>
      <c r="I108" s="59"/>
      <c r="J108" s="59"/>
      <c r="K108" s="59"/>
      <c r="L108" s="59"/>
    </row>
    <row r="109" spans="1:12" ht="37.15" customHeight="1">
      <c r="B109" s="15" t="s">
        <v>173</v>
      </c>
      <c r="C109" s="2" t="s">
        <v>172</v>
      </c>
      <c r="D109" s="35">
        <v>50</v>
      </c>
      <c r="E109" s="18">
        <v>2.88</v>
      </c>
      <c r="F109" s="18">
        <v>1.24</v>
      </c>
      <c r="G109" s="18">
        <v>23.94</v>
      </c>
      <c r="H109" s="18">
        <v>118</v>
      </c>
      <c r="I109" s="18">
        <v>0.17</v>
      </c>
      <c r="J109" s="18">
        <v>10.199999999999999</v>
      </c>
      <c r="K109" s="18">
        <v>11.9</v>
      </c>
      <c r="L109" s="18">
        <v>0.8</v>
      </c>
    </row>
    <row r="110" spans="1:12" ht="18" customHeight="1">
      <c r="B110" s="15" t="s">
        <v>158</v>
      </c>
      <c r="C110" s="2" t="s">
        <v>155</v>
      </c>
      <c r="D110" s="35" t="s">
        <v>156</v>
      </c>
      <c r="E110" s="18">
        <v>0.01</v>
      </c>
      <c r="F110" s="18">
        <v>0.01</v>
      </c>
      <c r="G110" s="18">
        <v>5.99</v>
      </c>
      <c r="H110" s="18">
        <v>23.94</v>
      </c>
      <c r="I110" s="18">
        <v>0.02</v>
      </c>
      <c r="J110" s="18">
        <v>9.91</v>
      </c>
      <c r="K110" s="18">
        <v>1.3</v>
      </c>
      <c r="L110" s="18">
        <v>0.27</v>
      </c>
    </row>
    <row r="111" spans="1:12" ht="18" customHeight="1">
      <c r="B111" s="15"/>
      <c r="C111" s="15" t="s">
        <v>14</v>
      </c>
      <c r="D111" s="35">
        <v>236</v>
      </c>
      <c r="E111" s="15">
        <f>E109+E110</f>
        <v>2.8899999999999997</v>
      </c>
      <c r="F111" s="15">
        <f t="shared" ref="F111:L111" si="19">F109+F110</f>
        <v>1.25</v>
      </c>
      <c r="G111" s="15">
        <f t="shared" si="19"/>
        <v>29.93</v>
      </c>
      <c r="H111" s="15">
        <f t="shared" si="19"/>
        <v>141.94</v>
      </c>
      <c r="I111" s="15">
        <f t="shared" si="19"/>
        <v>0.19</v>
      </c>
      <c r="J111" s="15">
        <f t="shared" si="19"/>
        <v>20.11</v>
      </c>
      <c r="K111" s="15">
        <f t="shared" si="19"/>
        <v>13.200000000000001</v>
      </c>
      <c r="L111" s="15">
        <f t="shared" si="19"/>
        <v>1.07</v>
      </c>
    </row>
    <row r="112" spans="1:12" ht="18" customHeight="1">
      <c r="B112" s="56" t="s">
        <v>67</v>
      </c>
      <c r="C112" s="57"/>
      <c r="D112" s="57"/>
      <c r="E112" s="57"/>
      <c r="F112" s="57"/>
      <c r="G112" s="57"/>
      <c r="H112" s="57"/>
      <c r="I112" s="57"/>
      <c r="J112" s="57"/>
      <c r="K112" s="57"/>
      <c r="L112" s="58"/>
    </row>
    <row r="113" spans="1:12" ht="30" customHeight="1">
      <c r="A113" s="14">
        <v>3</v>
      </c>
      <c r="B113" s="35" t="s">
        <v>175</v>
      </c>
      <c r="C113" s="2" t="s">
        <v>174</v>
      </c>
      <c r="D113" s="35">
        <v>70</v>
      </c>
      <c r="E113" s="18">
        <v>11.04</v>
      </c>
      <c r="F113" s="18">
        <v>6.4</v>
      </c>
      <c r="G113" s="18">
        <v>2.88</v>
      </c>
      <c r="H113" s="18">
        <v>112.88</v>
      </c>
      <c r="I113" s="18">
        <v>0.12</v>
      </c>
      <c r="J113" s="18">
        <v>34.409999999999997</v>
      </c>
      <c r="K113" s="18">
        <v>18.079999999999998</v>
      </c>
      <c r="L113" s="18">
        <v>0.56999999999999995</v>
      </c>
    </row>
    <row r="114" spans="1:12" ht="18" customHeight="1">
      <c r="B114" s="15" t="s">
        <v>177</v>
      </c>
      <c r="C114" s="2" t="s">
        <v>176</v>
      </c>
      <c r="D114" s="16">
        <v>130</v>
      </c>
      <c r="E114" s="18">
        <v>3.98</v>
      </c>
      <c r="F114" s="18">
        <v>6.94</v>
      </c>
      <c r="G114" s="18">
        <v>15.86</v>
      </c>
      <c r="H114" s="18">
        <v>142</v>
      </c>
      <c r="I114" s="18">
        <v>20</v>
      </c>
      <c r="J114" s="18">
        <v>94.8</v>
      </c>
      <c r="K114" s="18">
        <v>48.8</v>
      </c>
      <c r="L114" s="18">
        <v>1.1599999999999999</v>
      </c>
    </row>
    <row r="115" spans="1:12" ht="18" customHeight="1">
      <c r="B115" s="15" t="s">
        <v>179</v>
      </c>
      <c r="C115" s="2" t="s">
        <v>178</v>
      </c>
      <c r="D115" s="16">
        <v>50</v>
      </c>
      <c r="E115" s="18">
        <v>0.5</v>
      </c>
      <c r="F115" s="18">
        <v>2.25</v>
      </c>
      <c r="G115" s="18">
        <v>7.25</v>
      </c>
      <c r="H115" s="18">
        <v>50</v>
      </c>
      <c r="I115" s="18">
        <v>0.86</v>
      </c>
      <c r="J115" s="18">
        <v>10.35</v>
      </c>
      <c r="K115" s="18">
        <v>14.25</v>
      </c>
      <c r="L115" s="18">
        <v>0.28000000000000003</v>
      </c>
    </row>
    <row r="116" spans="1:12" ht="18" customHeight="1">
      <c r="B116" s="15" t="s">
        <v>95</v>
      </c>
      <c r="C116" s="2" t="s">
        <v>79</v>
      </c>
      <c r="D116" s="16">
        <v>50</v>
      </c>
      <c r="E116" s="18">
        <v>0.49</v>
      </c>
      <c r="F116" s="18">
        <v>3.08</v>
      </c>
      <c r="G116" s="18">
        <v>1.87</v>
      </c>
      <c r="H116" s="18">
        <v>37.1</v>
      </c>
      <c r="I116" s="18">
        <v>8.3800000000000008</v>
      </c>
      <c r="J116" s="18">
        <v>9.34</v>
      </c>
      <c r="K116" s="18">
        <v>8.1300000000000008</v>
      </c>
      <c r="L116" s="18">
        <v>0.37</v>
      </c>
    </row>
    <row r="117" spans="1:12" ht="18" customHeight="1">
      <c r="B117" s="15"/>
      <c r="C117" s="2" t="s">
        <v>31</v>
      </c>
      <c r="D117" s="16"/>
      <c r="E117" s="15">
        <f>SUM(E115:E116)/2</f>
        <v>0.495</v>
      </c>
      <c r="F117" s="15">
        <f>SUM(F115:F116)/2</f>
        <v>2.665</v>
      </c>
      <c r="G117" s="15">
        <f t="shared" ref="G117:L117" si="20">SUM(G115:G116)/2</f>
        <v>4.5600000000000005</v>
      </c>
      <c r="H117" s="15">
        <f t="shared" si="20"/>
        <v>43.55</v>
      </c>
      <c r="I117" s="15">
        <f t="shared" si="20"/>
        <v>4.62</v>
      </c>
      <c r="J117" s="15">
        <f t="shared" si="20"/>
        <v>9.8449999999999989</v>
      </c>
      <c r="K117" s="15">
        <f t="shared" si="20"/>
        <v>11.190000000000001</v>
      </c>
      <c r="L117" s="15">
        <f t="shared" si="20"/>
        <v>0.32500000000000001</v>
      </c>
    </row>
    <row r="118" spans="1:12" ht="18" customHeight="1">
      <c r="A118" s="14">
        <v>3</v>
      </c>
      <c r="B118" s="35" t="s">
        <v>252</v>
      </c>
      <c r="C118" s="2" t="s">
        <v>77</v>
      </c>
      <c r="D118" s="16">
        <v>120</v>
      </c>
      <c r="E118" s="18">
        <v>0.48</v>
      </c>
      <c r="F118" s="18">
        <v>0.48</v>
      </c>
      <c r="G118" s="18">
        <v>11.76</v>
      </c>
      <c r="H118" s="18">
        <v>56</v>
      </c>
      <c r="I118" s="18">
        <v>12</v>
      </c>
      <c r="J118" s="18">
        <v>19.2</v>
      </c>
      <c r="K118" s="18">
        <v>10.8</v>
      </c>
      <c r="L118" s="18">
        <v>2.64</v>
      </c>
    </row>
    <row r="119" spans="1:12" ht="18" customHeight="1">
      <c r="B119" s="35"/>
      <c r="C119" s="2" t="s">
        <v>16</v>
      </c>
      <c r="D119" s="16">
        <v>20</v>
      </c>
      <c r="E119" s="18">
        <v>1.22</v>
      </c>
      <c r="F119" s="18">
        <v>0.22</v>
      </c>
      <c r="G119" s="18">
        <v>9.8800000000000008</v>
      </c>
      <c r="H119" s="18">
        <v>45.95</v>
      </c>
      <c r="I119" s="18">
        <v>0</v>
      </c>
      <c r="J119" s="18">
        <v>4.5999999999999996</v>
      </c>
      <c r="K119" s="18">
        <v>5</v>
      </c>
      <c r="L119" s="18">
        <v>0.62</v>
      </c>
    </row>
    <row r="120" spans="1:12" ht="18" customHeight="1">
      <c r="B120" s="35"/>
      <c r="C120" s="2" t="s">
        <v>108</v>
      </c>
      <c r="D120" s="16">
        <v>30</v>
      </c>
      <c r="E120" s="18">
        <v>2.37</v>
      </c>
      <c r="F120" s="18">
        <v>0.3</v>
      </c>
      <c r="G120" s="18">
        <v>14.49</v>
      </c>
      <c r="H120" s="18">
        <v>70.5</v>
      </c>
      <c r="I120" s="18">
        <v>0</v>
      </c>
      <c r="J120" s="18">
        <v>6.9</v>
      </c>
      <c r="K120" s="18">
        <v>9.9</v>
      </c>
      <c r="L120" s="18">
        <v>0.6</v>
      </c>
    </row>
    <row r="121" spans="1:12" ht="18" customHeight="1">
      <c r="B121" s="35" t="s">
        <v>100</v>
      </c>
      <c r="C121" s="2" t="s">
        <v>90</v>
      </c>
      <c r="D121" s="16">
        <v>170</v>
      </c>
      <c r="E121" s="18">
        <v>0</v>
      </c>
      <c r="F121" s="18">
        <v>0</v>
      </c>
      <c r="G121" s="18">
        <v>20.29</v>
      </c>
      <c r="H121" s="18">
        <v>79.33</v>
      </c>
      <c r="I121" s="18">
        <v>21.31</v>
      </c>
      <c r="J121" s="18">
        <v>0</v>
      </c>
      <c r="K121" s="18">
        <v>0</v>
      </c>
      <c r="L121" s="18">
        <v>0</v>
      </c>
    </row>
    <row r="122" spans="1:12" ht="18" customHeight="1">
      <c r="A122" s="14">
        <v>3</v>
      </c>
      <c r="B122" s="15"/>
      <c r="C122" s="15" t="s">
        <v>14</v>
      </c>
      <c r="D122" s="16">
        <v>590</v>
      </c>
      <c r="E122" s="15">
        <f>E113+E114+E118+E117+E121+E120+E119</f>
        <v>19.584999999999997</v>
      </c>
      <c r="F122" s="15">
        <f t="shared" ref="F122:L122" si="21">F113+F114+F118+F117+F121+F120+F119</f>
        <v>17.004999999999999</v>
      </c>
      <c r="G122" s="15">
        <f t="shared" si="21"/>
        <v>79.72</v>
      </c>
      <c r="H122" s="15">
        <f t="shared" si="21"/>
        <v>550.21</v>
      </c>
      <c r="I122" s="15">
        <f t="shared" si="21"/>
        <v>58.05</v>
      </c>
      <c r="J122" s="15">
        <f t="shared" si="21"/>
        <v>169.75499999999997</v>
      </c>
      <c r="K122" s="15">
        <f t="shared" si="21"/>
        <v>103.77</v>
      </c>
      <c r="L122" s="15">
        <f t="shared" si="21"/>
        <v>5.915</v>
      </c>
    </row>
    <row r="123" spans="1:12" ht="18" customHeight="1">
      <c r="A123" s="14">
        <v>3</v>
      </c>
      <c r="B123" s="15"/>
      <c r="C123" s="15" t="s">
        <v>19</v>
      </c>
      <c r="D123" s="16">
        <f>D95+D98+D107+D111+D122</f>
        <v>2246</v>
      </c>
      <c r="E123" s="15">
        <f>E95+E98+E107+E122+E111</f>
        <v>59.155000000000001</v>
      </c>
      <c r="F123" s="15">
        <f t="shared" ref="F123:L123" si="22">F95+F98+F107+F122+F111</f>
        <v>61.644999999999996</v>
      </c>
      <c r="G123" s="15">
        <f t="shared" si="22"/>
        <v>269.12</v>
      </c>
      <c r="H123" s="15">
        <f t="shared" si="22"/>
        <v>1867.68</v>
      </c>
      <c r="I123" s="15">
        <f t="shared" si="22"/>
        <v>81.5</v>
      </c>
      <c r="J123" s="15">
        <f t="shared" si="22"/>
        <v>662.33500000000004</v>
      </c>
      <c r="K123" s="15">
        <f t="shared" si="22"/>
        <v>295.72999999999996</v>
      </c>
      <c r="L123" s="15">
        <f t="shared" si="22"/>
        <v>18.335000000000001</v>
      </c>
    </row>
    <row r="124" spans="1:12" ht="20.100000000000001" customHeight="1">
      <c r="B124" s="52"/>
      <c r="C124" s="52" t="s">
        <v>246</v>
      </c>
      <c r="D124" s="53"/>
      <c r="E124" s="52">
        <v>54</v>
      </c>
      <c r="F124" s="52">
        <v>60</v>
      </c>
      <c r="G124" s="52">
        <v>261</v>
      </c>
      <c r="H124" s="52">
        <v>1800</v>
      </c>
      <c r="I124" s="52">
        <v>50</v>
      </c>
      <c r="J124" s="52">
        <v>900</v>
      </c>
      <c r="K124" s="52">
        <v>200</v>
      </c>
      <c r="L124" s="52">
        <v>10</v>
      </c>
    </row>
    <row r="125" spans="1:12" ht="20.100000000000001" customHeight="1">
      <c r="B125" s="54"/>
      <c r="C125" s="54" t="s">
        <v>247</v>
      </c>
      <c r="D125" s="55"/>
      <c r="E125" s="54">
        <f>ROUND(E123/E124*100-100,2)</f>
        <v>9.5500000000000007</v>
      </c>
      <c r="F125" s="54">
        <f t="shared" ref="F125:L125" si="23">ROUND(F123/F124*100-100,2)</f>
        <v>2.74</v>
      </c>
      <c r="G125" s="54">
        <f t="shared" si="23"/>
        <v>3.11</v>
      </c>
      <c r="H125" s="54">
        <f t="shared" si="23"/>
        <v>3.76</v>
      </c>
      <c r="I125" s="54">
        <f t="shared" si="23"/>
        <v>63</v>
      </c>
      <c r="J125" s="54">
        <f t="shared" si="23"/>
        <v>-26.41</v>
      </c>
      <c r="K125" s="54">
        <f t="shared" si="23"/>
        <v>47.87</v>
      </c>
      <c r="L125" s="54">
        <f t="shared" si="23"/>
        <v>83.35</v>
      </c>
    </row>
    <row r="126" spans="1:12" s="9" customFormat="1" ht="20.100000000000001" customHeight="1">
      <c r="B126" s="10" t="s">
        <v>57</v>
      </c>
      <c r="C126" s="11"/>
      <c r="D126" s="20"/>
      <c r="E126" s="21"/>
      <c r="F126" s="21"/>
      <c r="G126" s="21"/>
      <c r="H126" s="21"/>
      <c r="I126" s="21"/>
      <c r="J126" s="21"/>
      <c r="K126" s="21"/>
      <c r="L126" s="21"/>
    </row>
    <row r="127" spans="1:12" s="9" customFormat="1" ht="20.100000000000001" customHeight="1">
      <c r="B127" s="10" t="s">
        <v>54</v>
      </c>
      <c r="C127" s="11"/>
      <c r="D127" s="20"/>
      <c r="E127" s="21"/>
      <c r="F127" s="21"/>
      <c r="G127" s="21"/>
      <c r="H127" s="21"/>
      <c r="I127" s="21"/>
      <c r="J127" s="21"/>
      <c r="K127" s="21"/>
      <c r="L127" s="21"/>
    </row>
    <row r="128" spans="1:12" s="9" customFormat="1">
      <c r="B128" s="10" t="s">
        <v>66</v>
      </c>
      <c r="C128" s="11"/>
      <c r="D128" s="12"/>
      <c r="E128" s="13"/>
      <c r="F128" s="13"/>
      <c r="G128" s="13"/>
      <c r="H128" s="13"/>
      <c r="I128" s="13"/>
      <c r="J128" s="13"/>
      <c r="K128" s="13"/>
      <c r="L128" s="13"/>
    </row>
    <row r="129" spans="1:12" s="9" customFormat="1" ht="20.100000000000001" customHeight="1">
      <c r="B129" s="19"/>
      <c r="C129" s="19"/>
      <c r="D129" s="20"/>
      <c r="E129" s="21"/>
      <c r="F129" s="21"/>
      <c r="G129" s="21"/>
      <c r="H129" s="21"/>
      <c r="I129" s="21"/>
      <c r="J129" s="21"/>
      <c r="K129" s="21"/>
      <c r="L129" s="21"/>
    </row>
    <row r="130" spans="1:12" s="9" customFormat="1" ht="32.25" customHeight="1">
      <c r="B130" s="60" t="s">
        <v>0</v>
      </c>
      <c r="C130" s="60" t="s">
        <v>1</v>
      </c>
      <c r="D130" s="61" t="s">
        <v>2</v>
      </c>
      <c r="E130" s="59" t="s">
        <v>3</v>
      </c>
      <c r="F130" s="59"/>
      <c r="G130" s="59"/>
      <c r="H130" s="59" t="s">
        <v>4</v>
      </c>
      <c r="I130" s="15"/>
      <c r="J130" s="59" t="s">
        <v>5</v>
      </c>
      <c r="K130" s="59"/>
      <c r="L130" s="59"/>
    </row>
    <row r="131" spans="1:12" s="9" customFormat="1" ht="33" customHeight="1">
      <c r="B131" s="60"/>
      <c r="C131" s="60"/>
      <c r="D131" s="61"/>
      <c r="E131" s="15" t="s">
        <v>6</v>
      </c>
      <c r="F131" s="15" t="s">
        <v>7</v>
      </c>
      <c r="G131" s="15" t="s">
        <v>8</v>
      </c>
      <c r="H131" s="59"/>
      <c r="I131" s="15" t="s">
        <v>9</v>
      </c>
      <c r="J131" s="15" t="s">
        <v>10</v>
      </c>
      <c r="K131" s="15" t="s">
        <v>11</v>
      </c>
      <c r="L131" s="15" t="s">
        <v>12</v>
      </c>
    </row>
    <row r="132" spans="1:12" ht="18" customHeight="1">
      <c r="A132" s="14">
        <v>4</v>
      </c>
      <c r="B132" s="59" t="s">
        <v>13</v>
      </c>
      <c r="C132" s="59"/>
      <c r="D132" s="59"/>
      <c r="E132" s="59"/>
      <c r="F132" s="59"/>
      <c r="G132" s="59"/>
      <c r="H132" s="59"/>
      <c r="I132" s="59"/>
      <c r="J132" s="59"/>
      <c r="K132" s="59"/>
      <c r="L132" s="59"/>
    </row>
    <row r="133" spans="1:12" ht="33.6" customHeight="1">
      <c r="A133" s="14">
        <v>4</v>
      </c>
      <c r="B133" s="15" t="s">
        <v>181</v>
      </c>
      <c r="C133" s="2" t="s">
        <v>180</v>
      </c>
      <c r="D133" s="35" t="s">
        <v>104</v>
      </c>
      <c r="E133" s="18">
        <v>9.0500000000000007</v>
      </c>
      <c r="F133" s="18">
        <v>9.36</v>
      </c>
      <c r="G133" s="18">
        <v>35.11</v>
      </c>
      <c r="H133" s="18">
        <v>262</v>
      </c>
      <c r="I133" s="18">
        <v>1.64</v>
      </c>
      <c r="J133" s="18">
        <v>182.38</v>
      </c>
      <c r="K133" s="18">
        <v>99.23</v>
      </c>
      <c r="L133" s="18">
        <v>2.87</v>
      </c>
    </row>
    <row r="134" spans="1:12" ht="18" customHeight="1">
      <c r="A134" s="14">
        <v>4</v>
      </c>
      <c r="B134" s="35" t="s">
        <v>183</v>
      </c>
      <c r="C134" s="2" t="s">
        <v>72</v>
      </c>
      <c r="D134" s="16" t="s">
        <v>182</v>
      </c>
      <c r="E134" s="18">
        <v>5.0599999999999996</v>
      </c>
      <c r="F134" s="18">
        <v>4.63</v>
      </c>
      <c r="G134" s="18">
        <v>9.66</v>
      </c>
      <c r="H134" s="18">
        <v>101</v>
      </c>
      <c r="I134" s="18">
        <v>0.1</v>
      </c>
      <c r="J134" s="18">
        <v>136.6</v>
      </c>
      <c r="K134" s="18">
        <v>11.85</v>
      </c>
      <c r="L134" s="18">
        <v>0.55000000000000004</v>
      </c>
    </row>
    <row r="135" spans="1:12" ht="18" customHeight="1">
      <c r="A135" s="14">
        <v>4</v>
      </c>
      <c r="B135" s="15" t="s">
        <v>111</v>
      </c>
      <c r="C135" s="2" t="s">
        <v>109</v>
      </c>
      <c r="D135" s="16">
        <v>180</v>
      </c>
      <c r="E135" s="18">
        <v>2.85</v>
      </c>
      <c r="F135" s="18">
        <v>2.41</v>
      </c>
      <c r="G135" s="18">
        <v>11.37</v>
      </c>
      <c r="H135" s="18">
        <v>79.06</v>
      </c>
      <c r="I135" s="18">
        <v>1.17</v>
      </c>
      <c r="J135" s="18">
        <v>113.17</v>
      </c>
      <c r="K135" s="18">
        <v>12.6</v>
      </c>
      <c r="L135" s="18">
        <v>0.12</v>
      </c>
    </row>
    <row r="136" spans="1:12" ht="18" customHeight="1">
      <c r="A136" s="14">
        <v>4</v>
      </c>
      <c r="B136" s="15"/>
      <c r="C136" s="15" t="s">
        <v>14</v>
      </c>
      <c r="D136" s="16">
        <v>420</v>
      </c>
      <c r="E136" s="15">
        <f>E133+E134+E135</f>
        <v>16.96</v>
      </c>
      <c r="F136" s="15">
        <f t="shared" ref="F136:L136" si="24">F133+F134+F135</f>
        <v>16.399999999999999</v>
      </c>
      <c r="G136" s="15">
        <f t="shared" si="24"/>
        <v>56.139999999999993</v>
      </c>
      <c r="H136" s="15">
        <f t="shared" si="24"/>
        <v>442.06</v>
      </c>
      <c r="I136" s="15">
        <f t="shared" si="24"/>
        <v>2.91</v>
      </c>
      <c r="J136" s="15">
        <f t="shared" si="24"/>
        <v>432.15000000000003</v>
      </c>
      <c r="K136" s="15">
        <f t="shared" si="24"/>
        <v>123.67999999999999</v>
      </c>
      <c r="L136" s="15">
        <f t="shared" si="24"/>
        <v>3.54</v>
      </c>
    </row>
    <row r="137" spans="1:12" ht="18" customHeight="1">
      <c r="B137" s="56" t="s">
        <v>232</v>
      </c>
      <c r="C137" s="57"/>
      <c r="D137" s="57"/>
      <c r="E137" s="57"/>
      <c r="F137" s="57"/>
      <c r="G137" s="57"/>
      <c r="H137" s="57"/>
      <c r="I137" s="57"/>
      <c r="J137" s="57"/>
      <c r="K137" s="57"/>
      <c r="L137" s="58"/>
    </row>
    <row r="138" spans="1:12" ht="18" customHeight="1">
      <c r="B138" s="35" t="s">
        <v>252</v>
      </c>
      <c r="C138" s="2" t="s">
        <v>77</v>
      </c>
      <c r="D138" s="16">
        <v>120</v>
      </c>
      <c r="E138" s="18">
        <v>0.48</v>
      </c>
      <c r="F138" s="18">
        <v>0.48</v>
      </c>
      <c r="G138" s="18">
        <v>11.76</v>
      </c>
      <c r="H138" s="18">
        <v>56</v>
      </c>
      <c r="I138" s="18">
        <v>12</v>
      </c>
      <c r="J138" s="18">
        <v>19.2</v>
      </c>
      <c r="K138" s="18">
        <v>10.8</v>
      </c>
      <c r="L138" s="18">
        <v>2.64</v>
      </c>
    </row>
    <row r="139" spans="1:12" ht="18" customHeight="1">
      <c r="B139" s="15"/>
      <c r="C139" s="15" t="s">
        <v>14</v>
      </c>
      <c r="D139" s="16">
        <f>D138</f>
        <v>120</v>
      </c>
      <c r="E139" s="15">
        <f>E138</f>
        <v>0.48</v>
      </c>
      <c r="F139" s="15">
        <f t="shared" ref="F139:L139" si="25">F138</f>
        <v>0.48</v>
      </c>
      <c r="G139" s="15">
        <f t="shared" si="25"/>
        <v>11.76</v>
      </c>
      <c r="H139" s="15">
        <f t="shared" si="25"/>
        <v>56</v>
      </c>
      <c r="I139" s="15">
        <f t="shared" si="25"/>
        <v>12</v>
      </c>
      <c r="J139" s="15">
        <f t="shared" si="25"/>
        <v>19.2</v>
      </c>
      <c r="K139" s="15">
        <f t="shared" si="25"/>
        <v>10.8</v>
      </c>
      <c r="L139" s="15">
        <f t="shared" si="25"/>
        <v>2.64</v>
      </c>
    </row>
    <row r="140" spans="1:12" ht="18" customHeight="1">
      <c r="A140" s="14">
        <v>4</v>
      </c>
      <c r="B140" s="59" t="s">
        <v>15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</row>
    <row r="141" spans="1:12" ht="18" customHeight="1">
      <c r="B141" s="15" t="s">
        <v>188</v>
      </c>
      <c r="C141" s="2" t="s">
        <v>187</v>
      </c>
      <c r="D141" s="35">
        <v>50</v>
      </c>
      <c r="E141" s="18">
        <v>1.1000000000000001</v>
      </c>
      <c r="F141" s="18">
        <v>2.2999999999999998</v>
      </c>
      <c r="G141" s="18">
        <v>5.44</v>
      </c>
      <c r="H141" s="18">
        <v>46.85</v>
      </c>
      <c r="I141" s="18">
        <v>2.56</v>
      </c>
      <c r="J141" s="18">
        <v>15.32</v>
      </c>
      <c r="K141" s="18">
        <v>20.64</v>
      </c>
      <c r="L141" s="18">
        <v>0.61</v>
      </c>
    </row>
    <row r="142" spans="1:12" ht="31.9" customHeight="1">
      <c r="B142" s="15" t="s">
        <v>185</v>
      </c>
      <c r="C142" s="2" t="s">
        <v>184</v>
      </c>
      <c r="D142" s="35">
        <v>250</v>
      </c>
      <c r="E142" s="18">
        <v>3.1</v>
      </c>
      <c r="F142" s="18">
        <v>3.1</v>
      </c>
      <c r="G142" s="18">
        <v>17.04</v>
      </c>
      <c r="H142" s="18">
        <v>110</v>
      </c>
      <c r="I142" s="18">
        <v>8.3000000000000007</v>
      </c>
      <c r="J142" s="18">
        <v>26.73</v>
      </c>
      <c r="K142" s="18">
        <v>26.98</v>
      </c>
      <c r="L142" s="18">
        <v>1.1000000000000001</v>
      </c>
    </row>
    <row r="143" spans="1:12" ht="18" customHeight="1">
      <c r="B143" s="15" t="s">
        <v>120</v>
      </c>
      <c r="C143" s="2" t="s">
        <v>186</v>
      </c>
      <c r="D143" s="35">
        <v>70</v>
      </c>
      <c r="E143" s="18">
        <v>7.76</v>
      </c>
      <c r="F143" s="18">
        <v>19.100000000000001</v>
      </c>
      <c r="G143" s="18">
        <v>11.24</v>
      </c>
      <c r="H143" s="18">
        <v>245</v>
      </c>
      <c r="I143" s="18">
        <v>0.1</v>
      </c>
      <c r="J143" s="18">
        <v>30</v>
      </c>
      <c r="K143" s="18">
        <v>19.02</v>
      </c>
      <c r="L143" s="18">
        <v>1.1599999999999999</v>
      </c>
    </row>
    <row r="144" spans="1:12" ht="18" customHeight="1">
      <c r="A144" s="14">
        <v>4</v>
      </c>
      <c r="B144" s="15" t="s">
        <v>133</v>
      </c>
      <c r="C144" s="2" t="s">
        <v>131</v>
      </c>
      <c r="D144" s="16">
        <v>130</v>
      </c>
      <c r="E144" s="18">
        <v>2.69</v>
      </c>
      <c r="F144" s="18">
        <v>4.2</v>
      </c>
      <c r="G144" s="18">
        <v>12.26</v>
      </c>
      <c r="H144" s="18">
        <v>97.63</v>
      </c>
      <c r="I144" s="18">
        <v>22.31</v>
      </c>
      <c r="J144" s="18">
        <v>72.099999999999994</v>
      </c>
      <c r="K144" s="18">
        <v>26.84</v>
      </c>
      <c r="L144" s="18">
        <v>1.05</v>
      </c>
    </row>
    <row r="145" spans="1:12" ht="30.6" customHeight="1">
      <c r="B145" s="15" t="s">
        <v>149</v>
      </c>
      <c r="C145" s="2" t="s">
        <v>254</v>
      </c>
      <c r="D145" s="16">
        <v>180</v>
      </c>
      <c r="E145" s="18">
        <v>0</v>
      </c>
      <c r="F145" s="18">
        <v>0</v>
      </c>
      <c r="G145" s="18">
        <v>12.01</v>
      </c>
      <c r="H145" s="18">
        <v>44.4</v>
      </c>
      <c r="I145" s="18">
        <v>0</v>
      </c>
      <c r="J145" s="18">
        <v>0.25</v>
      </c>
      <c r="K145" s="18">
        <v>0</v>
      </c>
      <c r="L145" s="18">
        <v>0.04</v>
      </c>
    </row>
    <row r="146" spans="1:12" ht="18" customHeight="1">
      <c r="B146" s="15"/>
      <c r="C146" s="2" t="s">
        <v>16</v>
      </c>
      <c r="D146" s="35">
        <v>50</v>
      </c>
      <c r="E146" s="18">
        <v>2.8</v>
      </c>
      <c r="F146" s="18">
        <v>0.55000000000000004</v>
      </c>
      <c r="G146" s="18">
        <v>24.7</v>
      </c>
      <c r="H146" s="18">
        <v>114.95</v>
      </c>
      <c r="I146" s="18">
        <v>0</v>
      </c>
      <c r="J146" s="18">
        <v>11.5</v>
      </c>
      <c r="K146" s="18">
        <v>12.5</v>
      </c>
      <c r="L146" s="18">
        <v>1.55</v>
      </c>
    </row>
    <row r="147" spans="1:12" ht="19.5" customHeight="1">
      <c r="A147" s="14">
        <v>4</v>
      </c>
      <c r="B147" s="15"/>
      <c r="C147" s="2" t="s">
        <v>84</v>
      </c>
      <c r="D147" s="16">
        <v>15</v>
      </c>
      <c r="E147" s="18">
        <v>1.19</v>
      </c>
      <c r="F147" s="18">
        <v>0.15</v>
      </c>
      <c r="G147" s="18">
        <v>7.25</v>
      </c>
      <c r="H147" s="18">
        <v>35.25</v>
      </c>
      <c r="I147" s="18">
        <v>0</v>
      </c>
      <c r="J147" s="18">
        <v>3.45</v>
      </c>
      <c r="K147" s="18">
        <v>4.95</v>
      </c>
      <c r="L147" s="18">
        <v>0.3</v>
      </c>
    </row>
    <row r="148" spans="1:12" ht="18" customHeight="1">
      <c r="A148" s="14">
        <v>4</v>
      </c>
      <c r="B148" s="15"/>
      <c r="C148" s="15" t="s">
        <v>14</v>
      </c>
      <c r="D148" s="16">
        <v>725</v>
      </c>
      <c r="E148" s="15">
        <f>E144+E145+E146+E147+E143+E142+E141</f>
        <v>18.64</v>
      </c>
      <c r="F148" s="15">
        <f t="shared" ref="F148:L148" si="26">F144+F145+F146+F147+F143+F142+F141</f>
        <v>29.400000000000002</v>
      </c>
      <c r="G148" s="15">
        <f t="shared" si="26"/>
        <v>89.94</v>
      </c>
      <c r="H148" s="15">
        <f t="shared" si="26"/>
        <v>694.08</v>
      </c>
      <c r="I148" s="15">
        <f t="shared" si="26"/>
        <v>33.270000000000003</v>
      </c>
      <c r="J148" s="15">
        <f t="shared" si="26"/>
        <v>159.35</v>
      </c>
      <c r="K148" s="15">
        <f t="shared" si="26"/>
        <v>110.93</v>
      </c>
      <c r="L148" s="15">
        <f t="shared" si="26"/>
        <v>5.81</v>
      </c>
    </row>
    <row r="149" spans="1:12" ht="18" customHeight="1">
      <c r="A149" s="14">
        <v>4</v>
      </c>
      <c r="B149" s="59" t="s">
        <v>70</v>
      </c>
      <c r="C149" s="59"/>
      <c r="D149" s="59"/>
      <c r="E149" s="59"/>
      <c r="F149" s="59"/>
      <c r="G149" s="59"/>
      <c r="H149" s="59"/>
      <c r="I149" s="59"/>
      <c r="J149" s="59"/>
      <c r="K149" s="59"/>
      <c r="L149" s="59"/>
    </row>
    <row r="150" spans="1:12" ht="21.75" customHeight="1">
      <c r="B150" s="15"/>
      <c r="C150" s="2" t="s">
        <v>150</v>
      </c>
      <c r="D150" s="35">
        <v>50</v>
      </c>
      <c r="E150" s="18">
        <v>3.7</v>
      </c>
      <c r="F150" s="18">
        <v>4.75</v>
      </c>
      <c r="G150" s="18">
        <v>36.5</v>
      </c>
      <c r="H150" s="18">
        <v>203.5</v>
      </c>
      <c r="I150" s="18">
        <v>0</v>
      </c>
      <c r="J150" s="18">
        <v>20.5</v>
      </c>
      <c r="K150" s="18">
        <v>7.5</v>
      </c>
      <c r="L150" s="18">
        <v>0.5</v>
      </c>
    </row>
    <row r="151" spans="1:12" ht="18" customHeight="1">
      <c r="B151" s="15" t="s">
        <v>99</v>
      </c>
      <c r="C151" s="2" t="s">
        <v>87</v>
      </c>
      <c r="D151" s="35">
        <v>200</v>
      </c>
      <c r="E151" s="18">
        <v>6.09</v>
      </c>
      <c r="F151" s="18">
        <v>5.42</v>
      </c>
      <c r="G151" s="18">
        <v>10.08</v>
      </c>
      <c r="H151" s="18">
        <v>113.3</v>
      </c>
      <c r="I151" s="18">
        <v>2.73</v>
      </c>
      <c r="J151" s="18">
        <v>252</v>
      </c>
      <c r="K151" s="18">
        <v>29.44</v>
      </c>
      <c r="L151" s="18">
        <v>0.21</v>
      </c>
    </row>
    <row r="152" spans="1:12" ht="18" customHeight="1">
      <c r="B152" s="15"/>
      <c r="C152" s="15" t="s">
        <v>14</v>
      </c>
      <c r="D152" s="35">
        <v>250</v>
      </c>
      <c r="E152" s="15">
        <f>E150+E151</f>
        <v>9.7899999999999991</v>
      </c>
      <c r="F152" s="15">
        <f t="shared" ref="F152:L152" si="27">F150+F151</f>
        <v>10.17</v>
      </c>
      <c r="G152" s="15">
        <f t="shared" si="27"/>
        <v>46.58</v>
      </c>
      <c r="H152" s="15">
        <f t="shared" si="27"/>
        <v>316.8</v>
      </c>
      <c r="I152" s="15">
        <f t="shared" si="27"/>
        <v>2.73</v>
      </c>
      <c r="J152" s="15">
        <f t="shared" si="27"/>
        <v>272.5</v>
      </c>
      <c r="K152" s="15">
        <f t="shared" si="27"/>
        <v>36.94</v>
      </c>
      <c r="L152" s="15">
        <f t="shared" si="27"/>
        <v>0.71</v>
      </c>
    </row>
    <row r="153" spans="1:12" ht="18" customHeight="1">
      <c r="B153" s="56" t="s">
        <v>67</v>
      </c>
      <c r="C153" s="57"/>
      <c r="D153" s="57"/>
      <c r="E153" s="57"/>
      <c r="F153" s="57"/>
      <c r="G153" s="57"/>
      <c r="H153" s="57"/>
      <c r="I153" s="57"/>
      <c r="J153" s="57"/>
      <c r="K153" s="57"/>
      <c r="L153" s="58"/>
    </row>
    <row r="154" spans="1:12" ht="18" customHeight="1">
      <c r="B154" s="15" t="s">
        <v>219</v>
      </c>
      <c r="C154" s="2" t="s">
        <v>189</v>
      </c>
      <c r="D154" s="35">
        <v>150</v>
      </c>
      <c r="E154" s="18">
        <v>20.56</v>
      </c>
      <c r="F154" s="18">
        <v>8.75</v>
      </c>
      <c r="G154" s="18">
        <v>21.25</v>
      </c>
      <c r="H154" s="18">
        <v>244.6</v>
      </c>
      <c r="I154" s="18">
        <v>0.28000000000000003</v>
      </c>
      <c r="J154" s="18">
        <v>131.5</v>
      </c>
      <c r="K154" s="18">
        <v>25.31</v>
      </c>
      <c r="L154" s="18">
        <v>0.8</v>
      </c>
    </row>
    <row r="155" spans="1:12" ht="18" customHeight="1">
      <c r="B155" s="15" t="s">
        <v>127</v>
      </c>
      <c r="C155" s="2" t="s">
        <v>126</v>
      </c>
      <c r="D155" s="35">
        <v>50</v>
      </c>
      <c r="E155" s="18">
        <v>1.83</v>
      </c>
      <c r="F155" s="18">
        <v>2.76</v>
      </c>
      <c r="G155" s="18">
        <v>3.96</v>
      </c>
      <c r="H155" s="18">
        <v>66.8</v>
      </c>
      <c r="I155" s="18">
        <v>0.13</v>
      </c>
      <c r="J155" s="18">
        <v>13.65</v>
      </c>
      <c r="K155" s="18">
        <v>1.58</v>
      </c>
      <c r="L155" s="18">
        <v>0.1</v>
      </c>
    </row>
    <row r="156" spans="1:12" ht="18" customHeight="1">
      <c r="B156" s="15"/>
      <c r="C156" s="2" t="s">
        <v>77</v>
      </c>
      <c r="D156" s="35">
        <v>120</v>
      </c>
      <c r="E156" s="18">
        <v>0.48</v>
      </c>
      <c r="F156" s="18">
        <v>0.48</v>
      </c>
      <c r="G156" s="18">
        <v>11.76</v>
      </c>
      <c r="H156" s="18">
        <v>56</v>
      </c>
      <c r="I156" s="18">
        <v>12</v>
      </c>
      <c r="J156" s="18">
        <v>19.2</v>
      </c>
      <c r="K156" s="18">
        <v>10.8</v>
      </c>
      <c r="L156" s="18">
        <v>2.64</v>
      </c>
    </row>
    <row r="157" spans="1:12" ht="18" customHeight="1">
      <c r="A157" s="14">
        <v>4</v>
      </c>
      <c r="B157" s="15"/>
      <c r="C157" s="2" t="s">
        <v>84</v>
      </c>
      <c r="D157" s="35">
        <v>20</v>
      </c>
      <c r="E157" s="18">
        <v>1.58</v>
      </c>
      <c r="F157" s="18">
        <v>0.2</v>
      </c>
      <c r="G157" s="18">
        <v>9.66</v>
      </c>
      <c r="H157" s="18">
        <v>47</v>
      </c>
      <c r="I157" s="18">
        <v>0</v>
      </c>
      <c r="J157" s="18">
        <v>4.5999999999999996</v>
      </c>
      <c r="K157" s="18">
        <v>6.6</v>
      </c>
      <c r="L157" s="18">
        <v>0.4</v>
      </c>
    </row>
    <row r="158" spans="1:12" ht="18" customHeight="1">
      <c r="B158" s="15" t="s">
        <v>158</v>
      </c>
      <c r="C158" s="2" t="s">
        <v>155</v>
      </c>
      <c r="D158" s="35" t="s">
        <v>156</v>
      </c>
      <c r="E158" s="18">
        <v>0.01</v>
      </c>
      <c r="F158" s="18">
        <v>0.01</v>
      </c>
      <c r="G158" s="18">
        <v>5.99</v>
      </c>
      <c r="H158" s="18">
        <v>23.94</v>
      </c>
      <c r="I158" s="18">
        <v>0.02</v>
      </c>
      <c r="J158" s="18">
        <v>9.91</v>
      </c>
      <c r="K158" s="18">
        <v>1.3</v>
      </c>
      <c r="L158" s="18">
        <v>0.27</v>
      </c>
    </row>
    <row r="159" spans="1:12" ht="18" customHeight="1">
      <c r="A159" s="14">
        <v>4</v>
      </c>
      <c r="B159" s="15"/>
      <c r="C159" s="15" t="s">
        <v>14</v>
      </c>
      <c r="D159" s="16">
        <v>506</v>
      </c>
      <c r="E159" s="15">
        <f>E154+E155+E156+E157+E158</f>
        <v>24.460000000000004</v>
      </c>
      <c r="F159" s="15">
        <f t="shared" ref="F159:L159" si="28">F154+F155+F156+F157+F158</f>
        <v>12.2</v>
      </c>
      <c r="G159" s="15">
        <f t="shared" si="28"/>
        <v>52.62</v>
      </c>
      <c r="H159" s="15">
        <f t="shared" si="28"/>
        <v>438.34</v>
      </c>
      <c r="I159" s="15">
        <f t="shared" si="28"/>
        <v>12.43</v>
      </c>
      <c r="J159" s="15">
        <f t="shared" si="28"/>
        <v>178.85999999999999</v>
      </c>
      <c r="K159" s="15">
        <f t="shared" si="28"/>
        <v>45.589999999999996</v>
      </c>
      <c r="L159" s="15">
        <f t="shared" si="28"/>
        <v>4.21</v>
      </c>
    </row>
    <row r="160" spans="1:12" ht="18" customHeight="1">
      <c r="A160" s="14">
        <v>4</v>
      </c>
      <c r="B160" s="15"/>
      <c r="C160" s="15" t="s">
        <v>20</v>
      </c>
      <c r="D160" s="16">
        <f>D136+D139+D148+D152+D159</f>
        <v>2021</v>
      </c>
      <c r="E160" s="15">
        <f>E136+E139+E148+E152+E159</f>
        <v>70.33</v>
      </c>
      <c r="F160" s="15">
        <f t="shared" ref="F160:L160" si="29">F136+F139+F148+F152+F159</f>
        <v>68.650000000000006</v>
      </c>
      <c r="G160" s="15">
        <f t="shared" si="29"/>
        <v>257.03999999999996</v>
      </c>
      <c r="H160" s="15">
        <f t="shared" si="29"/>
        <v>1947.28</v>
      </c>
      <c r="I160" s="15">
        <f t="shared" si="29"/>
        <v>63.34</v>
      </c>
      <c r="J160" s="15">
        <f t="shared" si="29"/>
        <v>1062.06</v>
      </c>
      <c r="K160" s="15">
        <f t="shared" si="29"/>
        <v>327.94</v>
      </c>
      <c r="L160" s="15">
        <f t="shared" si="29"/>
        <v>16.91</v>
      </c>
    </row>
    <row r="161" spans="1:12" ht="20.100000000000001" customHeight="1">
      <c r="B161" s="52"/>
      <c r="C161" s="52" t="s">
        <v>246</v>
      </c>
      <c r="D161" s="53"/>
      <c r="E161" s="52">
        <v>54</v>
      </c>
      <c r="F161" s="52">
        <v>60</v>
      </c>
      <c r="G161" s="52">
        <v>261</v>
      </c>
      <c r="H161" s="52">
        <v>1800</v>
      </c>
      <c r="I161" s="52">
        <v>50</v>
      </c>
      <c r="J161" s="52">
        <v>900</v>
      </c>
      <c r="K161" s="52">
        <v>200</v>
      </c>
      <c r="L161" s="52">
        <v>10</v>
      </c>
    </row>
    <row r="162" spans="1:12" ht="20.100000000000001" customHeight="1">
      <c r="B162" s="54"/>
      <c r="C162" s="54" t="s">
        <v>247</v>
      </c>
      <c r="D162" s="55"/>
      <c r="E162" s="54">
        <f>ROUND(E160/E161*100-100,2)</f>
        <v>30.24</v>
      </c>
      <c r="F162" s="54">
        <f t="shared" ref="F162:L162" si="30">ROUND(F160/F161*100-100,2)</f>
        <v>14.42</v>
      </c>
      <c r="G162" s="54">
        <f t="shared" si="30"/>
        <v>-1.52</v>
      </c>
      <c r="H162" s="54">
        <f t="shared" si="30"/>
        <v>8.18</v>
      </c>
      <c r="I162" s="54">
        <f t="shared" si="30"/>
        <v>26.68</v>
      </c>
      <c r="J162" s="54">
        <f t="shared" si="30"/>
        <v>18.010000000000002</v>
      </c>
      <c r="K162" s="54">
        <f t="shared" si="30"/>
        <v>63.97</v>
      </c>
      <c r="L162" s="54">
        <f t="shared" si="30"/>
        <v>69.099999999999994</v>
      </c>
    </row>
    <row r="163" spans="1:12" s="9" customFormat="1" ht="20.100000000000001" customHeight="1">
      <c r="B163" s="10" t="s">
        <v>58</v>
      </c>
      <c r="C163" s="11"/>
      <c r="D163" s="20"/>
      <c r="E163" s="21"/>
      <c r="F163" s="21"/>
      <c r="G163" s="21"/>
      <c r="H163" s="21"/>
      <c r="I163" s="21"/>
      <c r="J163" s="21"/>
      <c r="K163" s="21"/>
      <c r="L163" s="21"/>
    </row>
    <row r="164" spans="1:12" s="9" customFormat="1" ht="20.100000000000001" customHeight="1">
      <c r="B164" s="10" t="s">
        <v>54</v>
      </c>
      <c r="C164" s="11"/>
      <c r="D164" s="20"/>
      <c r="E164" s="21"/>
      <c r="F164" s="21"/>
      <c r="G164" s="21"/>
      <c r="H164" s="21"/>
      <c r="I164" s="21"/>
      <c r="J164" s="21"/>
      <c r="K164" s="21"/>
      <c r="L164" s="21"/>
    </row>
    <row r="165" spans="1:12" s="9" customFormat="1">
      <c r="B165" s="10" t="s">
        <v>66</v>
      </c>
      <c r="C165" s="11"/>
      <c r="D165" s="12"/>
      <c r="E165" s="13"/>
      <c r="F165" s="13"/>
      <c r="G165" s="13"/>
      <c r="H165" s="13"/>
      <c r="I165" s="13"/>
      <c r="J165" s="13"/>
      <c r="K165" s="13"/>
      <c r="L165" s="13"/>
    </row>
    <row r="166" spans="1:12" s="9" customFormat="1" ht="20.100000000000001" hidden="1" customHeight="1">
      <c r="B166" s="19"/>
      <c r="C166" s="19"/>
      <c r="D166" s="20"/>
      <c r="E166" s="21"/>
      <c r="F166" s="21"/>
      <c r="G166" s="21"/>
      <c r="H166" s="21"/>
      <c r="I166" s="21"/>
      <c r="J166" s="21"/>
      <c r="K166" s="21"/>
      <c r="L166" s="21"/>
    </row>
    <row r="167" spans="1:12" s="9" customFormat="1" ht="39.75" customHeight="1">
      <c r="B167" s="60" t="s">
        <v>0</v>
      </c>
      <c r="C167" s="60" t="s">
        <v>1</v>
      </c>
      <c r="D167" s="61" t="s">
        <v>2</v>
      </c>
      <c r="E167" s="59" t="s">
        <v>3</v>
      </c>
      <c r="F167" s="59"/>
      <c r="G167" s="59"/>
      <c r="H167" s="59" t="s">
        <v>4</v>
      </c>
      <c r="I167" s="15"/>
      <c r="J167" s="59" t="s">
        <v>5</v>
      </c>
      <c r="K167" s="59"/>
      <c r="L167" s="59"/>
    </row>
    <row r="168" spans="1:12" s="9" customFormat="1" ht="39.75" customHeight="1">
      <c r="B168" s="60"/>
      <c r="C168" s="60"/>
      <c r="D168" s="61"/>
      <c r="E168" s="15" t="s">
        <v>6</v>
      </c>
      <c r="F168" s="15" t="s">
        <v>7</v>
      </c>
      <c r="G168" s="15" t="s">
        <v>8</v>
      </c>
      <c r="H168" s="59"/>
      <c r="I168" s="15" t="s">
        <v>9</v>
      </c>
      <c r="J168" s="15" t="s">
        <v>10</v>
      </c>
      <c r="K168" s="15" t="s">
        <v>11</v>
      </c>
      <c r="L168" s="15" t="s">
        <v>12</v>
      </c>
    </row>
    <row r="169" spans="1:12" ht="18" customHeight="1">
      <c r="A169" s="14">
        <v>5</v>
      </c>
      <c r="B169" s="59" t="s">
        <v>13</v>
      </c>
      <c r="C169" s="59"/>
      <c r="D169" s="59"/>
      <c r="E169" s="59"/>
      <c r="F169" s="59"/>
      <c r="G169" s="59"/>
      <c r="H169" s="59"/>
      <c r="I169" s="59"/>
      <c r="J169" s="59"/>
      <c r="K169" s="59"/>
      <c r="L169" s="59"/>
    </row>
    <row r="170" spans="1:12" ht="34.9" customHeight="1">
      <c r="A170" s="14">
        <v>5</v>
      </c>
      <c r="B170" s="15" t="s">
        <v>192</v>
      </c>
      <c r="C170" s="2" t="s">
        <v>190</v>
      </c>
      <c r="D170" s="16" t="s">
        <v>104</v>
      </c>
      <c r="E170" s="18">
        <v>5.0599999999999996</v>
      </c>
      <c r="F170" s="18">
        <v>7.09</v>
      </c>
      <c r="G170" s="18">
        <v>33.42</v>
      </c>
      <c r="H170" s="18">
        <v>218</v>
      </c>
      <c r="I170" s="18">
        <v>1.17</v>
      </c>
      <c r="J170" s="18">
        <v>128.88999999999999</v>
      </c>
      <c r="K170" s="18">
        <v>30.12</v>
      </c>
      <c r="L170" s="18">
        <v>0.47</v>
      </c>
    </row>
    <row r="171" spans="1:12" ht="18" customHeight="1">
      <c r="A171" s="14">
        <v>5</v>
      </c>
      <c r="B171" s="15" t="s">
        <v>193</v>
      </c>
      <c r="C171" s="2" t="s">
        <v>191</v>
      </c>
      <c r="D171" s="16">
        <v>80</v>
      </c>
      <c r="E171" s="18">
        <v>16.8</v>
      </c>
      <c r="F171" s="18">
        <v>7.94</v>
      </c>
      <c r="G171" s="18">
        <v>2.93</v>
      </c>
      <c r="H171" s="18">
        <v>108</v>
      </c>
      <c r="I171" s="18">
        <v>1.03</v>
      </c>
      <c r="J171" s="18">
        <v>52.3</v>
      </c>
      <c r="K171" s="18">
        <v>17.2</v>
      </c>
      <c r="L171" s="18">
        <v>1.3</v>
      </c>
    </row>
    <row r="172" spans="1:12" ht="18" customHeight="1">
      <c r="B172" s="15"/>
      <c r="C172" s="2" t="s">
        <v>108</v>
      </c>
      <c r="D172" s="16">
        <v>30</v>
      </c>
      <c r="E172" s="18">
        <v>2.37</v>
      </c>
      <c r="F172" s="18">
        <v>0.3</v>
      </c>
      <c r="G172" s="18">
        <v>14.49</v>
      </c>
      <c r="H172" s="18">
        <v>70.5</v>
      </c>
      <c r="I172" s="18">
        <v>0</v>
      </c>
      <c r="J172" s="18">
        <v>6.9</v>
      </c>
      <c r="K172" s="18">
        <v>9.9</v>
      </c>
      <c r="L172" s="18">
        <v>0.6</v>
      </c>
    </row>
    <row r="173" spans="1:12" ht="18" customHeight="1">
      <c r="A173" s="14">
        <v>5</v>
      </c>
      <c r="B173" s="15" t="s">
        <v>164</v>
      </c>
      <c r="C173" s="2" t="s">
        <v>163</v>
      </c>
      <c r="D173" s="16">
        <v>180</v>
      </c>
      <c r="E173" s="18">
        <v>2.67</v>
      </c>
      <c r="F173" s="18">
        <v>2.34</v>
      </c>
      <c r="G173" s="18">
        <v>10.31</v>
      </c>
      <c r="H173" s="18">
        <v>73</v>
      </c>
      <c r="I173" s="18">
        <v>1.2</v>
      </c>
      <c r="J173" s="18">
        <v>113.9</v>
      </c>
      <c r="K173" s="18">
        <v>13.9</v>
      </c>
      <c r="L173" s="18">
        <v>0.37</v>
      </c>
    </row>
    <row r="174" spans="1:12" ht="18" customHeight="1">
      <c r="B174" s="15"/>
      <c r="C174" s="15" t="s">
        <v>14</v>
      </c>
      <c r="D174" s="16">
        <v>495</v>
      </c>
      <c r="E174" s="15">
        <f>E170+E171+E173+E172</f>
        <v>26.900000000000002</v>
      </c>
      <c r="F174" s="15">
        <f t="shared" ref="F174:L174" si="31">F170+F171+F173+F172</f>
        <v>17.670000000000002</v>
      </c>
      <c r="G174" s="15">
        <f t="shared" si="31"/>
        <v>61.150000000000006</v>
      </c>
      <c r="H174" s="15">
        <f t="shared" si="31"/>
        <v>469.5</v>
      </c>
      <c r="I174" s="15">
        <f t="shared" si="31"/>
        <v>3.4000000000000004</v>
      </c>
      <c r="J174" s="15">
        <f t="shared" si="31"/>
        <v>301.99</v>
      </c>
      <c r="K174" s="15">
        <f t="shared" si="31"/>
        <v>71.12</v>
      </c>
      <c r="L174" s="15">
        <f t="shared" si="31"/>
        <v>2.74</v>
      </c>
    </row>
    <row r="175" spans="1:12" ht="18" customHeight="1">
      <c r="B175" s="59" t="s">
        <v>65</v>
      </c>
      <c r="C175" s="59"/>
      <c r="D175" s="59"/>
      <c r="E175" s="59"/>
      <c r="F175" s="59"/>
      <c r="G175" s="59"/>
      <c r="H175" s="59"/>
      <c r="I175" s="59"/>
      <c r="J175" s="59"/>
      <c r="K175" s="59"/>
      <c r="L175" s="59"/>
    </row>
    <row r="176" spans="1:12" ht="18" customHeight="1">
      <c r="B176" s="15" t="s">
        <v>113</v>
      </c>
      <c r="C176" s="2" t="s">
        <v>112</v>
      </c>
      <c r="D176" s="16">
        <v>200</v>
      </c>
      <c r="E176" s="18">
        <v>1</v>
      </c>
      <c r="F176" s="18">
        <v>0</v>
      </c>
      <c r="G176" s="18">
        <v>20.2</v>
      </c>
      <c r="H176" s="18">
        <v>85.3</v>
      </c>
      <c r="I176" s="18">
        <v>4</v>
      </c>
      <c r="J176" s="18">
        <v>14</v>
      </c>
      <c r="K176" s="18">
        <v>8</v>
      </c>
      <c r="L176" s="18">
        <v>2.8</v>
      </c>
    </row>
    <row r="177" spans="1:12" ht="18" customHeight="1">
      <c r="B177" s="15"/>
      <c r="C177" s="15" t="s">
        <v>14</v>
      </c>
      <c r="D177" s="16">
        <f>D176</f>
        <v>200</v>
      </c>
      <c r="E177" s="15">
        <f>E176</f>
        <v>1</v>
      </c>
      <c r="F177" s="15">
        <f t="shared" ref="F177:L177" si="32">F176</f>
        <v>0</v>
      </c>
      <c r="G177" s="15">
        <f t="shared" si="32"/>
        <v>20.2</v>
      </c>
      <c r="H177" s="15">
        <f t="shared" si="32"/>
        <v>85.3</v>
      </c>
      <c r="I177" s="15">
        <f t="shared" si="32"/>
        <v>4</v>
      </c>
      <c r="J177" s="15">
        <f t="shared" si="32"/>
        <v>14</v>
      </c>
      <c r="K177" s="15">
        <f t="shared" si="32"/>
        <v>8</v>
      </c>
      <c r="L177" s="15">
        <f t="shared" si="32"/>
        <v>2.8</v>
      </c>
    </row>
    <row r="178" spans="1:12" ht="18" customHeight="1">
      <c r="A178" s="14">
        <v>5</v>
      </c>
      <c r="B178" s="59" t="s">
        <v>15</v>
      </c>
      <c r="C178" s="59"/>
      <c r="D178" s="59"/>
      <c r="E178" s="59"/>
      <c r="F178" s="59"/>
      <c r="G178" s="59"/>
      <c r="H178" s="59"/>
      <c r="I178" s="59"/>
      <c r="J178" s="59"/>
      <c r="K178" s="59"/>
      <c r="L178" s="59"/>
    </row>
    <row r="179" spans="1:12" ht="18" customHeight="1">
      <c r="A179" s="14">
        <v>5</v>
      </c>
      <c r="B179" s="35" t="s">
        <v>188</v>
      </c>
      <c r="C179" s="2" t="s">
        <v>194</v>
      </c>
      <c r="D179" s="16">
        <v>50</v>
      </c>
      <c r="E179" s="18">
        <v>1.17</v>
      </c>
      <c r="F179" s="18">
        <v>2.2999999999999998</v>
      </c>
      <c r="G179" s="18">
        <v>6.17</v>
      </c>
      <c r="H179" s="18">
        <v>50.1</v>
      </c>
      <c r="I179" s="18">
        <v>3.36</v>
      </c>
      <c r="J179" s="18">
        <v>19.12</v>
      </c>
      <c r="K179" s="18">
        <v>14.81</v>
      </c>
      <c r="L179" s="18">
        <v>0.89</v>
      </c>
    </row>
    <row r="180" spans="1:12" ht="18" customHeight="1">
      <c r="B180" s="35" t="s">
        <v>197</v>
      </c>
      <c r="C180" s="2" t="s">
        <v>195</v>
      </c>
      <c r="D180" s="16" t="s">
        <v>196</v>
      </c>
      <c r="E180" s="18">
        <v>1.99</v>
      </c>
      <c r="F180" s="18">
        <v>6.89</v>
      </c>
      <c r="G180" s="18">
        <v>8.83</v>
      </c>
      <c r="H180" s="18">
        <v>105.2</v>
      </c>
      <c r="I180" s="18">
        <v>18.47</v>
      </c>
      <c r="J180" s="18">
        <v>77.3</v>
      </c>
      <c r="K180" s="18">
        <v>23.25</v>
      </c>
      <c r="L180" s="18">
        <v>0.8</v>
      </c>
    </row>
    <row r="181" spans="1:12" ht="18" customHeight="1">
      <c r="B181" s="35" t="s">
        <v>199</v>
      </c>
      <c r="C181" s="2" t="s">
        <v>198</v>
      </c>
      <c r="D181" s="16">
        <v>220</v>
      </c>
      <c r="E181" s="18">
        <v>19.3</v>
      </c>
      <c r="F181" s="18">
        <v>7.47</v>
      </c>
      <c r="G181" s="18">
        <v>21.95</v>
      </c>
      <c r="H181" s="18">
        <v>232</v>
      </c>
      <c r="I181" s="18">
        <v>8.9700000000000006</v>
      </c>
      <c r="J181" s="18">
        <v>31.1</v>
      </c>
      <c r="K181" s="18">
        <v>65.7</v>
      </c>
      <c r="L181" s="18">
        <v>4.03</v>
      </c>
    </row>
    <row r="182" spans="1:12" ht="18" customHeight="1">
      <c r="B182" s="35" t="s">
        <v>98</v>
      </c>
      <c r="C182" s="2" t="s">
        <v>83</v>
      </c>
      <c r="D182" s="35">
        <v>200</v>
      </c>
      <c r="E182" s="18">
        <v>0.44</v>
      </c>
      <c r="F182" s="18">
        <v>0.02</v>
      </c>
      <c r="G182" s="18">
        <v>20.78</v>
      </c>
      <c r="H182" s="18">
        <v>85</v>
      </c>
      <c r="I182" s="18">
        <v>0.4</v>
      </c>
      <c r="J182" s="18">
        <v>31.61</v>
      </c>
      <c r="K182" s="18">
        <v>6</v>
      </c>
      <c r="L182" s="18">
        <v>1.23</v>
      </c>
    </row>
    <row r="183" spans="1:12" ht="18" customHeight="1">
      <c r="B183" s="35"/>
      <c r="C183" s="2" t="s">
        <v>16</v>
      </c>
      <c r="D183" s="16">
        <v>30</v>
      </c>
      <c r="E183" s="18">
        <v>1.68</v>
      </c>
      <c r="F183" s="18">
        <v>0.33</v>
      </c>
      <c r="G183" s="18">
        <v>14.82</v>
      </c>
      <c r="H183" s="18">
        <v>68.97</v>
      </c>
      <c r="I183" s="18">
        <v>0</v>
      </c>
      <c r="J183" s="18">
        <v>6.9</v>
      </c>
      <c r="K183" s="18">
        <v>7.5</v>
      </c>
      <c r="L183" s="18">
        <v>0.93</v>
      </c>
    </row>
    <row r="184" spans="1:12" ht="18" customHeight="1">
      <c r="B184" s="35"/>
      <c r="C184" s="2" t="s">
        <v>108</v>
      </c>
      <c r="D184" s="16">
        <v>30</v>
      </c>
      <c r="E184" s="18">
        <v>2.37</v>
      </c>
      <c r="F184" s="18">
        <v>0.3</v>
      </c>
      <c r="G184" s="18">
        <v>14.49</v>
      </c>
      <c r="H184" s="18">
        <v>70.5</v>
      </c>
      <c r="I184" s="18">
        <v>0</v>
      </c>
      <c r="J184" s="18">
        <v>6.9</v>
      </c>
      <c r="K184" s="18">
        <v>9.9</v>
      </c>
      <c r="L184" s="18">
        <v>0.6</v>
      </c>
    </row>
    <row r="185" spans="1:12" ht="18" customHeight="1">
      <c r="B185" s="35"/>
      <c r="C185" s="15" t="s">
        <v>14</v>
      </c>
      <c r="D185" s="16">
        <v>790</v>
      </c>
      <c r="E185" s="15">
        <f>SUM(E179:E184)</f>
        <v>26.950000000000003</v>
      </c>
      <c r="F185" s="15">
        <f t="shared" ref="F185:L185" si="33">SUM(F179:F184)</f>
        <v>17.309999999999999</v>
      </c>
      <c r="G185" s="15">
        <f t="shared" si="33"/>
        <v>87.04</v>
      </c>
      <c r="H185" s="15">
        <f t="shared" si="33"/>
        <v>611.77</v>
      </c>
      <c r="I185" s="15">
        <f t="shared" si="33"/>
        <v>31.199999999999996</v>
      </c>
      <c r="J185" s="15">
        <f t="shared" si="33"/>
        <v>172.93</v>
      </c>
      <c r="K185" s="15">
        <f t="shared" si="33"/>
        <v>127.16000000000001</v>
      </c>
      <c r="L185" s="15">
        <f t="shared" si="33"/>
        <v>8.48</v>
      </c>
    </row>
    <row r="186" spans="1:12" ht="18" customHeight="1">
      <c r="A186" s="14">
        <v>5</v>
      </c>
      <c r="B186" s="59" t="s">
        <v>70</v>
      </c>
      <c r="C186" s="59"/>
      <c r="D186" s="59"/>
      <c r="E186" s="59"/>
      <c r="F186" s="59"/>
      <c r="G186" s="59"/>
      <c r="H186" s="59"/>
      <c r="I186" s="59"/>
      <c r="J186" s="59"/>
      <c r="K186" s="59"/>
      <c r="L186" s="59"/>
    </row>
    <row r="187" spans="1:12" ht="21" customHeight="1">
      <c r="B187" s="15" t="s">
        <v>201</v>
      </c>
      <c r="C187" s="2" t="s">
        <v>200</v>
      </c>
      <c r="D187" s="35">
        <v>50</v>
      </c>
      <c r="E187" s="18">
        <v>6.58</v>
      </c>
      <c r="F187" s="18">
        <v>3.91</v>
      </c>
      <c r="G187" s="18">
        <v>20.84</v>
      </c>
      <c r="H187" s="18">
        <v>144.29</v>
      </c>
      <c r="I187" s="18">
        <v>0.03</v>
      </c>
      <c r="J187" s="18">
        <v>36.28</v>
      </c>
      <c r="K187" s="18">
        <v>15.43</v>
      </c>
      <c r="L187" s="18">
        <v>0.64</v>
      </c>
    </row>
    <row r="188" spans="1:12" ht="18" customHeight="1">
      <c r="B188" s="15" t="s">
        <v>99</v>
      </c>
      <c r="C188" s="2" t="s">
        <v>87</v>
      </c>
      <c r="D188" s="35">
        <v>200</v>
      </c>
      <c r="E188" s="18">
        <v>6.09</v>
      </c>
      <c r="F188" s="18">
        <v>5.42</v>
      </c>
      <c r="G188" s="18">
        <v>10.08</v>
      </c>
      <c r="H188" s="18">
        <v>113.3</v>
      </c>
      <c r="I188" s="18">
        <v>2.73</v>
      </c>
      <c r="J188" s="18">
        <v>252</v>
      </c>
      <c r="K188" s="18">
        <v>29.44</v>
      </c>
      <c r="L188" s="18">
        <v>0.21</v>
      </c>
    </row>
    <row r="189" spans="1:12" ht="18" customHeight="1">
      <c r="B189" s="15"/>
      <c r="C189" s="15" t="s">
        <v>14</v>
      </c>
      <c r="D189" s="35">
        <v>250</v>
      </c>
      <c r="E189" s="15">
        <f>E187+E188</f>
        <v>12.67</v>
      </c>
      <c r="F189" s="15">
        <f t="shared" ref="F189:L189" si="34">F187+F188</f>
        <v>9.33</v>
      </c>
      <c r="G189" s="15">
        <f t="shared" si="34"/>
        <v>30.92</v>
      </c>
      <c r="H189" s="15">
        <f t="shared" si="34"/>
        <v>257.58999999999997</v>
      </c>
      <c r="I189" s="15">
        <f t="shared" si="34"/>
        <v>2.76</v>
      </c>
      <c r="J189" s="15">
        <f t="shared" si="34"/>
        <v>288.27999999999997</v>
      </c>
      <c r="K189" s="15">
        <f t="shared" si="34"/>
        <v>44.870000000000005</v>
      </c>
      <c r="L189" s="15">
        <f t="shared" si="34"/>
        <v>0.85</v>
      </c>
    </row>
    <row r="190" spans="1:12" ht="18" customHeight="1">
      <c r="B190" s="56" t="s">
        <v>68</v>
      </c>
      <c r="C190" s="57"/>
      <c r="D190" s="57"/>
      <c r="E190" s="57"/>
      <c r="F190" s="57"/>
      <c r="G190" s="57"/>
      <c r="H190" s="57"/>
      <c r="I190" s="57"/>
      <c r="J190" s="57"/>
      <c r="K190" s="57"/>
      <c r="L190" s="58"/>
    </row>
    <row r="191" spans="1:12" ht="18" customHeight="1">
      <c r="B191" s="15" t="s">
        <v>203</v>
      </c>
      <c r="C191" s="2" t="s">
        <v>202</v>
      </c>
      <c r="D191" s="35">
        <v>70</v>
      </c>
      <c r="E191" s="18">
        <v>10.57</v>
      </c>
      <c r="F191" s="18">
        <v>3.43</v>
      </c>
      <c r="G191" s="18">
        <v>7.19</v>
      </c>
      <c r="H191" s="18">
        <v>101.5</v>
      </c>
      <c r="I191" s="18">
        <v>2.29</v>
      </c>
      <c r="J191" s="18">
        <v>34.03</v>
      </c>
      <c r="K191" s="18">
        <v>25.29</v>
      </c>
      <c r="L191" s="18">
        <v>0.76</v>
      </c>
    </row>
    <row r="192" spans="1:12" ht="18" customHeight="1">
      <c r="B192" s="15" t="s">
        <v>204</v>
      </c>
      <c r="C192" s="2" t="s">
        <v>29</v>
      </c>
      <c r="D192" s="35">
        <v>130</v>
      </c>
      <c r="E192" s="18">
        <v>2.65</v>
      </c>
      <c r="F192" s="18">
        <v>4.16</v>
      </c>
      <c r="G192" s="18">
        <v>17.73</v>
      </c>
      <c r="H192" s="18">
        <v>118.95</v>
      </c>
      <c r="I192" s="18">
        <v>15.73</v>
      </c>
      <c r="J192" s="18">
        <v>31.9</v>
      </c>
      <c r="K192" s="18">
        <v>24.05</v>
      </c>
      <c r="L192" s="18">
        <v>0.88</v>
      </c>
    </row>
    <row r="193" spans="1:12" ht="18" customHeight="1">
      <c r="B193" s="15" t="s">
        <v>133</v>
      </c>
      <c r="C193" s="2" t="s">
        <v>131</v>
      </c>
      <c r="D193" s="35">
        <v>100</v>
      </c>
      <c r="E193" s="18">
        <v>2.06</v>
      </c>
      <c r="F193" s="18">
        <v>3.24</v>
      </c>
      <c r="G193" s="18">
        <v>9.42</v>
      </c>
      <c r="H193" s="18">
        <v>75.099999999999994</v>
      </c>
      <c r="I193" s="18">
        <v>17.16</v>
      </c>
      <c r="J193" s="18">
        <v>55.44</v>
      </c>
      <c r="K193" s="18">
        <v>20</v>
      </c>
      <c r="L193" s="18">
        <v>0.8</v>
      </c>
    </row>
    <row r="194" spans="1:12" ht="18" customHeight="1">
      <c r="B194" s="15"/>
      <c r="C194" s="2" t="s">
        <v>16</v>
      </c>
      <c r="D194" s="35">
        <v>20</v>
      </c>
      <c r="E194" s="18">
        <v>1.22</v>
      </c>
      <c r="F194" s="18">
        <v>0.22</v>
      </c>
      <c r="G194" s="18">
        <v>9.8800000000000008</v>
      </c>
      <c r="H194" s="18">
        <v>45.95</v>
      </c>
      <c r="I194" s="18">
        <v>0</v>
      </c>
      <c r="J194" s="18">
        <v>4.5999999999999996</v>
      </c>
      <c r="K194" s="18">
        <v>5</v>
      </c>
      <c r="L194" s="18">
        <v>0.62</v>
      </c>
    </row>
    <row r="195" spans="1:12" ht="18" customHeight="1">
      <c r="B195" s="15"/>
      <c r="C195" s="2" t="s">
        <v>84</v>
      </c>
      <c r="D195" s="35">
        <v>20</v>
      </c>
      <c r="E195" s="18">
        <v>1.58</v>
      </c>
      <c r="F195" s="18">
        <v>0.2</v>
      </c>
      <c r="G195" s="18">
        <v>9.66</v>
      </c>
      <c r="H195" s="18">
        <v>47</v>
      </c>
      <c r="I195" s="18">
        <v>0</v>
      </c>
      <c r="J195" s="18">
        <v>4.5999999999999996</v>
      </c>
      <c r="K195" s="18">
        <v>6.6</v>
      </c>
      <c r="L195" s="18">
        <v>0.4</v>
      </c>
    </row>
    <row r="196" spans="1:12" ht="18" customHeight="1">
      <c r="B196" s="15" t="s">
        <v>100</v>
      </c>
      <c r="C196" s="2" t="s">
        <v>90</v>
      </c>
      <c r="D196" s="35">
        <v>170</v>
      </c>
      <c r="E196" s="18">
        <v>0</v>
      </c>
      <c r="F196" s="18">
        <v>0</v>
      </c>
      <c r="G196" s="18">
        <v>20.29</v>
      </c>
      <c r="H196" s="18">
        <v>79.33</v>
      </c>
      <c r="I196" s="18">
        <v>21.31</v>
      </c>
      <c r="J196" s="18">
        <v>0</v>
      </c>
      <c r="K196" s="18">
        <v>0</v>
      </c>
      <c r="L196" s="18">
        <v>0</v>
      </c>
    </row>
    <row r="197" spans="1:12" ht="18" customHeight="1">
      <c r="A197" s="14">
        <v>5</v>
      </c>
      <c r="B197" s="15"/>
      <c r="C197" s="15" t="s">
        <v>14</v>
      </c>
      <c r="D197" s="16">
        <v>510</v>
      </c>
      <c r="E197" s="15">
        <f>E191+E192+E193+E194+E195+E196</f>
        <v>18.079999999999998</v>
      </c>
      <c r="F197" s="15">
        <f t="shared" ref="F197:L197" si="35">F191+F192+F193+F194+F195+F196</f>
        <v>11.25</v>
      </c>
      <c r="G197" s="15">
        <f t="shared" si="35"/>
        <v>74.170000000000016</v>
      </c>
      <c r="H197" s="15">
        <f t="shared" si="35"/>
        <v>467.82999999999993</v>
      </c>
      <c r="I197" s="15">
        <f t="shared" si="35"/>
        <v>56.489999999999995</v>
      </c>
      <c r="J197" s="15">
        <f t="shared" si="35"/>
        <v>130.57</v>
      </c>
      <c r="K197" s="15">
        <f t="shared" si="35"/>
        <v>80.94</v>
      </c>
      <c r="L197" s="15">
        <f t="shared" si="35"/>
        <v>3.4600000000000004</v>
      </c>
    </row>
    <row r="198" spans="1:12" ht="18" customHeight="1">
      <c r="A198" s="14">
        <v>5</v>
      </c>
      <c r="B198" s="15"/>
      <c r="C198" s="15" t="s">
        <v>21</v>
      </c>
      <c r="D198" s="35">
        <f t="shared" ref="D198:L198" si="36">D174+D177+D185+D189+D197</f>
        <v>2245</v>
      </c>
      <c r="E198" s="15">
        <f t="shared" si="36"/>
        <v>85.600000000000009</v>
      </c>
      <c r="F198" s="15">
        <f t="shared" si="36"/>
        <v>55.56</v>
      </c>
      <c r="G198" s="15">
        <f t="shared" si="36"/>
        <v>273.48</v>
      </c>
      <c r="H198" s="15">
        <f t="shared" si="36"/>
        <v>1891.9899999999998</v>
      </c>
      <c r="I198" s="15">
        <f t="shared" si="36"/>
        <v>97.85</v>
      </c>
      <c r="J198" s="15">
        <f t="shared" si="36"/>
        <v>907.77</v>
      </c>
      <c r="K198" s="15">
        <f t="shared" si="36"/>
        <v>332.09000000000003</v>
      </c>
      <c r="L198" s="15">
        <f t="shared" si="36"/>
        <v>18.329999999999998</v>
      </c>
    </row>
    <row r="199" spans="1:12" ht="20.100000000000001" customHeight="1">
      <c r="B199" s="52"/>
      <c r="C199" s="52" t="s">
        <v>246</v>
      </c>
      <c r="D199" s="53"/>
      <c r="E199" s="52">
        <v>54</v>
      </c>
      <c r="F199" s="52">
        <v>60</v>
      </c>
      <c r="G199" s="52">
        <v>261</v>
      </c>
      <c r="H199" s="52">
        <v>1800</v>
      </c>
      <c r="I199" s="52">
        <v>50</v>
      </c>
      <c r="J199" s="52">
        <v>900</v>
      </c>
      <c r="K199" s="52">
        <v>200</v>
      </c>
      <c r="L199" s="52">
        <v>10</v>
      </c>
    </row>
    <row r="200" spans="1:12" ht="20.100000000000001" customHeight="1">
      <c r="B200" s="54"/>
      <c r="C200" s="54" t="s">
        <v>247</v>
      </c>
      <c r="D200" s="55"/>
      <c r="E200" s="54">
        <f>ROUND(E198/E199*100-100,2)</f>
        <v>58.52</v>
      </c>
      <c r="F200" s="54">
        <f t="shared" ref="F200:L200" si="37">ROUND(F198/F199*100-100,2)</f>
        <v>-7.4</v>
      </c>
      <c r="G200" s="54">
        <f t="shared" si="37"/>
        <v>4.78</v>
      </c>
      <c r="H200" s="54">
        <f t="shared" si="37"/>
        <v>5.1100000000000003</v>
      </c>
      <c r="I200" s="54">
        <f t="shared" si="37"/>
        <v>95.7</v>
      </c>
      <c r="J200" s="54">
        <f t="shared" si="37"/>
        <v>0.86</v>
      </c>
      <c r="K200" s="54">
        <f t="shared" si="37"/>
        <v>66.05</v>
      </c>
      <c r="L200" s="54">
        <f t="shared" si="37"/>
        <v>83.3</v>
      </c>
    </row>
    <row r="201" spans="1:12" s="9" customFormat="1" ht="20.100000000000001" customHeight="1">
      <c r="B201" s="10" t="s">
        <v>59</v>
      </c>
      <c r="C201" s="11"/>
      <c r="D201" s="20"/>
      <c r="E201" s="21"/>
      <c r="F201" s="21"/>
      <c r="G201" s="21"/>
      <c r="H201" s="21"/>
      <c r="I201" s="21"/>
      <c r="J201" s="21"/>
      <c r="K201" s="21"/>
      <c r="L201" s="21"/>
    </row>
    <row r="202" spans="1:12" s="9" customFormat="1" ht="20.100000000000001" customHeight="1">
      <c r="B202" s="10" t="s">
        <v>60</v>
      </c>
      <c r="C202" s="11"/>
      <c r="D202" s="20"/>
      <c r="E202" s="21"/>
      <c r="F202" s="21"/>
      <c r="G202" s="21"/>
      <c r="H202" s="21"/>
      <c r="I202" s="21"/>
      <c r="J202" s="21"/>
      <c r="K202" s="21"/>
      <c r="L202" s="21"/>
    </row>
    <row r="203" spans="1:12" s="9" customFormat="1" ht="20.100000000000001" customHeight="1">
      <c r="B203" s="10" t="s">
        <v>66</v>
      </c>
      <c r="C203" s="11"/>
      <c r="D203" s="20"/>
      <c r="E203" s="21"/>
      <c r="F203" s="21"/>
      <c r="G203" s="21"/>
      <c r="H203" s="21"/>
      <c r="I203" s="21"/>
      <c r="J203" s="21"/>
      <c r="K203" s="21"/>
      <c r="L203" s="21"/>
    </row>
    <row r="204" spans="1:12" s="9" customFormat="1" ht="20.100000000000001" hidden="1" customHeight="1">
      <c r="B204" s="19"/>
      <c r="C204" s="19"/>
      <c r="D204" s="20"/>
      <c r="E204" s="21"/>
      <c r="F204" s="21"/>
      <c r="G204" s="21"/>
      <c r="H204" s="21"/>
      <c r="I204" s="21"/>
      <c r="J204" s="21"/>
      <c r="K204" s="21"/>
      <c r="L204" s="21"/>
    </row>
    <row r="205" spans="1:12" s="9" customFormat="1" ht="35.25" customHeight="1">
      <c r="B205" s="63" t="s">
        <v>0</v>
      </c>
      <c r="C205" s="63" t="s">
        <v>1</v>
      </c>
      <c r="D205" s="67" t="s">
        <v>2</v>
      </c>
      <c r="E205" s="56" t="s">
        <v>3</v>
      </c>
      <c r="F205" s="57"/>
      <c r="G205" s="58"/>
      <c r="H205" s="62" t="s">
        <v>4</v>
      </c>
      <c r="I205" s="15"/>
      <c r="J205" s="56" t="s">
        <v>5</v>
      </c>
      <c r="K205" s="57"/>
      <c r="L205" s="58"/>
    </row>
    <row r="206" spans="1:12" s="9" customFormat="1" ht="31.5" customHeight="1">
      <c r="B206" s="64"/>
      <c r="C206" s="64"/>
      <c r="D206" s="68"/>
      <c r="E206" s="15" t="s">
        <v>6</v>
      </c>
      <c r="F206" s="15" t="s">
        <v>7</v>
      </c>
      <c r="G206" s="15" t="s">
        <v>8</v>
      </c>
      <c r="H206" s="69"/>
      <c r="I206" s="15" t="s">
        <v>9</v>
      </c>
      <c r="J206" s="15" t="s">
        <v>10</v>
      </c>
      <c r="K206" s="15" t="s">
        <v>11</v>
      </c>
      <c r="L206" s="15" t="s">
        <v>12</v>
      </c>
    </row>
    <row r="207" spans="1:12" ht="20.100000000000001" customHeight="1">
      <c r="A207" s="14">
        <v>6</v>
      </c>
      <c r="B207" s="59" t="s">
        <v>13</v>
      </c>
      <c r="C207" s="59"/>
      <c r="D207" s="59"/>
      <c r="E207" s="59"/>
      <c r="F207" s="59"/>
      <c r="G207" s="59"/>
      <c r="H207" s="59"/>
      <c r="I207" s="59"/>
      <c r="J207" s="59"/>
      <c r="K207" s="59"/>
      <c r="L207" s="59"/>
    </row>
    <row r="208" spans="1:12" ht="30" customHeight="1">
      <c r="A208" s="14">
        <v>6</v>
      </c>
      <c r="B208" s="35" t="s">
        <v>93</v>
      </c>
      <c r="C208" s="2" t="s">
        <v>251</v>
      </c>
      <c r="D208" s="16">
        <v>200</v>
      </c>
      <c r="E208" s="17">
        <v>4.4000000000000004</v>
      </c>
      <c r="F208" s="17">
        <v>7.34</v>
      </c>
      <c r="G208" s="17">
        <v>15.9</v>
      </c>
      <c r="H208" s="17">
        <v>147.41999999999999</v>
      </c>
      <c r="I208" s="17">
        <v>0.52</v>
      </c>
      <c r="J208" s="17">
        <v>108.95</v>
      </c>
      <c r="K208" s="17">
        <v>14.41</v>
      </c>
      <c r="L208" s="17">
        <v>0.32</v>
      </c>
    </row>
    <row r="209" spans="1:12" ht="18" customHeight="1">
      <c r="A209" s="14">
        <v>6</v>
      </c>
      <c r="B209" s="15" t="s">
        <v>92</v>
      </c>
      <c r="C209" s="2" t="s">
        <v>75</v>
      </c>
      <c r="D209" s="16" t="s">
        <v>76</v>
      </c>
      <c r="E209" s="17">
        <v>6.7</v>
      </c>
      <c r="F209" s="17">
        <v>9.6</v>
      </c>
      <c r="G209" s="17">
        <v>13.2</v>
      </c>
      <c r="H209" s="17">
        <v>167</v>
      </c>
      <c r="I209" s="17">
        <v>0.05</v>
      </c>
      <c r="J209" s="17">
        <v>165.2</v>
      </c>
      <c r="K209" s="17">
        <v>17</v>
      </c>
      <c r="L209" s="17">
        <v>0.6</v>
      </c>
    </row>
    <row r="210" spans="1:12" ht="18" customHeight="1">
      <c r="A210" s="14">
        <v>6</v>
      </c>
      <c r="B210" s="15" t="s">
        <v>139</v>
      </c>
      <c r="C210" s="2" t="s">
        <v>30</v>
      </c>
      <c r="D210" s="16">
        <v>180</v>
      </c>
      <c r="E210" s="17">
        <v>3.67</v>
      </c>
      <c r="F210" s="17">
        <v>3.19</v>
      </c>
      <c r="G210" s="17">
        <v>11.82</v>
      </c>
      <c r="H210" s="17">
        <v>91</v>
      </c>
      <c r="I210" s="17">
        <v>1.43</v>
      </c>
      <c r="J210" s="17">
        <v>137</v>
      </c>
      <c r="K210" s="17">
        <v>19.2</v>
      </c>
      <c r="L210" s="17">
        <v>0.43</v>
      </c>
    </row>
    <row r="211" spans="1:12" ht="18" customHeight="1">
      <c r="A211" s="14">
        <v>6</v>
      </c>
      <c r="B211" s="15"/>
      <c r="C211" s="15" t="s">
        <v>14</v>
      </c>
      <c r="D211" s="16">
        <v>430</v>
      </c>
      <c r="E211" s="15">
        <f>E208+E209+E210</f>
        <v>14.770000000000001</v>
      </c>
      <c r="F211" s="15">
        <f t="shared" ref="F211:L211" si="38">F208+F209+F210</f>
        <v>20.13</v>
      </c>
      <c r="G211" s="15">
        <f t="shared" si="38"/>
        <v>40.92</v>
      </c>
      <c r="H211" s="15">
        <f t="shared" si="38"/>
        <v>405.41999999999996</v>
      </c>
      <c r="I211" s="15">
        <f t="shared" si="38"/>
        <v>2</v>
      </c>
      <c r="J211" s="15">
        <f t="shared" si="38"/>
        <v>411.15</v>
      </c>
      <c r="K211" s="15">
        <f t="shared" si="38"/>
        <v>50.61</v>
      </c>
      <c r="L211" s="15">
        <f t="shared" si="38"/>
        <v>1.3499999999999999</v>
      </c>
    </row>
    <row r="212" spans="1:12" ht="18" customHeight="1">
      <c r="B212" s="56" t="s">
        <v>232</v>
      </c>
      <c r="C212" s="57"/>
      <c r="D212" s="57"/>
      <c r="E212" s="57"/>
      <c r="F212" s="57"/>
      <c r="G212" s="57"/>
      <c r="H212" s="57"/>
      <c r="I212" s="57"/>
      <c r="J212" s="57"/>
      <c r="K212" s="57"/>
      <c r="L212" s="58"/>
    </row>
    <row r="213" spans="1:12" ht="18" customHeight="1">
      <c r="B213" s="15" t="s">
        <v>252</v>
      </c>
      <c r="C213" s="2" t="s">
        <v>77</v>
      </c>
      <c r="D213" s="16">
        <v>120</v>
      </c>
      <c r="E213" s="17">
        <v>0.48</v>
      </c>
      <c r="F213" s="17">
        <v>0.48</v>
      </c>
      <c r="G213" s="17">
        <v>11.76</v>
      </c>
      <c r="H213" s="17">
        <v>56</v>
      </c>
      <c r="I213" s="17">
        <v>12</v>
      </c>
      <c r="J213" s="17">
        <v>19.2</v>
      </c>
      <c r="K213" s="17">
        <v>10.8</v>
      </c>
      <c r="L213" s="17">
        <v>2.64</v>
      </c>
    </row>
    <row r="214" spans="1:12" ht="18" customHeight="1">
      <c r="B214" s="15"/>
      <c r="C214" s="15" t="s">
        <v>14</v>
      </c>
      <c r="D214" s="16">
        <f>D213</f>
        <v>120</v>
      </c>
      <c r="E214" s="31">
        <f>E213</f>
        <v>0.48</v>
      </c>
      <c r="F214" s="31">
        <f t="shared" ref="F214:L214" si="39">F213</f>
        <v>0.48</v>
      </c>
      <c r="G214" s="31">
        <f t="shared" si="39"/>
        <v>11.76</v>
      </c>
      <c r="H214" s="31">
        <f t="shared" si="39"/>
        <v>56</v>
      </c>
      <c r="I214" s="31">
        <f t="shared" si="39"/>
        <v>12</v>
      </c>
      <c r="J214" s="31">
        <f t="shared" si="39"/>
        <v>19.2</v>
      </c>
      <c r="K214" s="31">
        <f t="shared" si="39"/>
        <v>10.8</v>
      </c>
      <c r="L214" s="31">
        <f t="shared" si="39"/>
        <v>2.64</v>
      </c>
    </row>
    <row r="215" spans="1:12" ht="18" customHeight="1">
      <c r="A215" s="14">
        <v>6</v>
      </c>
      <c r="B215" s="65" t="s">
        <v>15</v>
      </c>
      <c r="C215" s="59"/>
      <c r="D215" s="59"/>
      <c r="E215" s="59"/>
      <c r="F215" s="59"/>
      <c r="G215" s="59"/>
      <c r="H215" s="59"/>
      <c r="I215" s="59"/>
      <c r="J215" s="59"/>
      <c r="K215" s="59"/>
      <c r="L215" s="59"/>
    </row>
    <row r="216" spans="1:12" ht="18" customHeight="1">
      <c r="A216" s="14">
        <v>6</v>
      </c>
      <c r="B216" s="27" t="s">
        <v>94</v>
      </c>
      <c r="C216" s="28" t="s">
        <v>78</v>
      </c>
      <c r="D216" s="29">
        <v>50</v>
      </c>
      <c r="E216" s="18">
        <v>0.7</v>
      </c>
      <c r="F216" s="18">
        <v>2.54</v>
      </c>
      <c r="G216" s="18">
        <v>4.51</v>
      </c>
      <c r="H216" s="18">
        <v>43.7</v>
      </c>
      <c r="I216" s="18">
        <v>16.23</v>
      </c>
      <c r="J216" s="18">
        <v>18.690000000000001</v>
      </c>
      <c r="K216" s="18">
        <v>7.58</v>
      </c>
      <c r="L216" s="18">
        <v>0.26</v>
      </c>
    </row>
    <row r="217" spans="1:12" ht="18" customHeight="1">
      <c r="B217" s="27" t="s">
        <v>95</v>
      </c>
      <c r="C217" s="28" t="s">
        <v>79</v>
      </c>
      <c r="D217" s="29">
        <v>50</v>
      </c>
      <c r="E217" s="18">
        <v>0.49</v>
      </c>
      <c r="F217" s="18">
        <v>3.08</v>
      </c>
      <c r="G217" s="18">
        <v>1.87</v>
      </c>
      <c r="H217" s="18">
        <v>37.1</v>
      </c>
      <c r="I217" s="18">
        <v>8.3800000000000008</v>
      </c>
      <c r="J217" s="18">
        <v>9.34</v>
      </c>
      <c r="K217" s="18">
        <v>8.1300000000000008</v>
      </c>
      <c r="L217" s="18">
        <v>0.37</v>
      </c>
    </row>
    <row r="218" spans="1:12" ht="18" customHeight="1">
      <c r="B218" s="27"/>
      <c r="C218" s="28" t="s">
        <v>31</v>
      </c>
      <c r="D218" s="29"/>
      <c r="E218" s="15">
        <f t="shared" ref="E218:L218" si="40">SUM(E216:E217)/2</f>
        <v>0.59499999999999997</v>
      </c>
      <c r="F218" s="15">
        <f t="shared" si="40"/>
        <v>2.81</v>
      </c>
      <c r="G218" s="15">
        <f t="shared" si="40"/>
        <v>3.19</v>
      </c>
      <c r="H218" s="15">
        <f t="shared" si="40"/>
        <v>40.400000000000006</v>
      </c>
      <c r="I218" s="15">
        <f t="shared" si="40"/>
        <v>12.305</v>
      </c>
      <c r="J218" s="15">
        <f t="shared" si="40"/>
        <v>14.015000000000001</v>
      </c>
      <c r="K218" s="15">
        <f t="shared" si="40"/>
        <v>7.8550000000000004</v>
      </c>
      <c r="L218" s="15">
        <f t="shared" si="40"/>
        <v>0.315</v>
      </c>
    </row>
    <row r="219" spans="1:12" ht="18" customHeight="1">
      <c r="B219" s="27" t="s">
        <v>91</v>
      </c>
      <c r="C219" s="28" t="s">
        <v>80</v>
      </c>
      <c r="D219" s="29">
        <v>250</v>
      </c>
      <c r="E219" s="18">
        <v>1.48</v>
      </c>
      <c r="F219" s="18">
        <v>4.91</v>
      </c>
      <c r="G219" s="18">
        <v>6.08</v>
      </c>
      <c r="H219" s="18">
        <v>76.25</v>
      </c>
      <c r="I219" s="18">
        <v>9.5</v>
      </c>
      <c r="J219" s="18">
        <v>35.9</v>
      </c>
      <c r="K219" s="18">
        <v>14.2</v>
      </c>
      <c r="L219" s="18">
        <v>0.57999999999999996</v>
      </c>
    </row>
    <row r="220" spans="1:12" ht="18" customHeight="1">
      <c r="B220" s="27" t="s">
        <v>96</v>
      </c>
      <c r="C220" s="28" t="s">
        <v>81</v>
      </c>
      <c r="D220" s="29" t="s">
        <v>82</v>
      </c>
      <c r="E220" s="18">
        <v>20.3</v>
      </c>
      <c r="F220" s="18">
        <v>17</v>
      </c>
      <c r="G220" s="18">
        <v>35.69</v>
      </c>
      <c r="H220" s="18">
        <v>377</v>
      </c>
      <c r="I220" s="18">
        <v>1.01</v>
      </c>
      <c r="J220" s="18">
        <v>45.1</v>
      </c>
      <c r="K220" s="18">
        <v>47.5</v>
      </c>
      <c r="L220" s="18">
        <v>2.19</v>
      </c>
    </row>
    <row r="221" spans="1:12" ht="18" customHeight="1">
      <c r="B221" s="27" t="s">
        <v>98</v>
      </c>
      <c r="C221" s="28" t="s">
        <v>83</v>
      </c>
      <c r="D221" s="29">
        <v>200</v>
      </c>
      <c r="E221" s="18">
        <v>0.44</v>
      </c>
      <c r="F221" s="18">
        <v>0.02</v>
      </c>
      <c r="G221" s="18">
        <v>20.78</v>
      </c>
      <c r="H221" s="18">
        <v>85</v>
      </c>
      <c r="I221" s="18">
        <v>0.4</v>
      </c>
      <c r="J221" s="18">
        <v>31.61</v>
      </c>
      <c r="K221" s="18">
        <v>6</v>
      </c>
      <c r="L221" s="18">
        <v>1.23</v>
      </c>
    </row>
    <row r="222" spans="1:12" ht="18" customHeight="1">
      <c r="B222" s="27"/>
      <c r="C222" s="28" t="s">
        <v>16</v>
      </c>
      <c r="D222" s="29">
        <v>30</v>
      </c>
      <c r="E222" s="18">
        <v>1.68</v>
      </c>
      <c r="F222" s="18">
        <v>0.33</v>
      </c>
      <c r="G222" s="18">
        <v>14.82</v>
      </c>
      <c r="H222" s="18">
        <v>68.97</v>
      </c>
      <c r="I222" s="18">
        <v>0</v>
      </c>
      <c r="J222" s="18">
        <v>6.9</v>
      </c>
      <c r="K222" s="18">
        <v>7.5</v>
      </c>
      <c r="L222" s="18">
        <v>0.93</v>
      </c>
    </row>
    <row r="223" spans="1:12" ht="18" customHeight="1">
      <c r="B223" s="27"/>
      <c r="C223" s="28" t="s">
        <v>84</v>
      </c>
      <c r="D223" s="29">
        <v>20</v>
      </c>
      <c r="E223" s="18">
        <v>1.58</v>
      </c>
      <c r="F223" s="18">
        <v>0.2</v>
      </c>
      <c r="G223" s="18">
        <v>9.66</v>
      </c>
      <c r="H223" s="18">
        <v>47</v>
      </c>
      <c r="I223" s="18">
        <v>0</v>
      </c>
      <c r="J223" s="18">
        <v>4.5999999999999996</v>
      </c>
      <c r="K223" s="18">
        <v>6.6</v>
      </c>
      <c r="L223" s="18">
        <v>0.4</v>
      </c>
    </row>
    <row r="224" spans="1:12" ht="18" customHeight="1">
      <c r="A224" s="14">
        <v>6</v>
      </c>
      <c r="B224" s="27"/>
      <c r="C224" s="15" t="s">
        <v>14</v>
      </c>
      <c r="D224" s="29">
        <v>760</v>
      </c>
      <c r="E224" s="15">
        <f>E219+E220+E221+E222+E223+E218</f>
        <v>26.075000000000003</v>
      </c>
      <c r="F224" s="15">
        <f t="shared" ref="F224:L224" si="41">F219+F220+F221+F222+F223+F218</f>
        <v>25.269999999999996</v>
      </c>
      <c r="G224" s="15">
        <f t="shared" si="41"/>
        <v>90.22</v>
      </c>
      <c r="H224" s="15">
        <f t="shared" si="41"/>
        <v>694.62</v>
      </c>
      <c r="I224" s="15">
        <f t="shared" si="41"/>
        <v>23.215</v>
      </c>
      <c r="J224" s="15">
        <f t="shared" si="41"/>
        <v>138.125</v>
      </c>
      <c r="K224" s="15">
        <f t="shared" si="41"/>
        <v>89.655000000000001</v>
      </c>
      <c r="L224" s="15">
        <f t="shared" si="41"/>
        <v>5.6450000000000005</v>
      </c>
    </row>
    <row r="225" spans="1:12" ht="18" customHeight="1">
      <c r="A225" s="14">
        <v>6</v>
      </c>
      <c r="B225" s="59" t="s">
        <v>69</v>
      </c>
      <c r="C225" s="59"/>
      <c r="D225" s="59"/>
      <c r="E225" s="59"/>
      <c r="F225" s="59"/>
      <c r="G225" s="59"/>
      <c r="H225" s="59"/>
      <c r="I225" s="59"/>
      <c r="J225" s="59"/>
      <c r="K225" s="59"/>
      <c r="L225" s="59"/>
    </row>
    <row r="226" spans="1:12" ht="18" customHeight="1">
      <c r="B226" s="15" t="s">
        <v>97</v>
      </c>
      <c r="C226" s="2" t="s">
        <v>85</v>
      </c>
      <c r="D226" s="35">
        <v>70</v>
      </c>
      <c r="E226" s="18">
        <v>5.29</v>
      </c>
      <c r="F226" s="18">
        <v>4.34</v>
      </c>
      <c r="G226" s="18">
        <v>28.8</v>
      </c>
      <c r="H226" s="18">
        <v>175</v>
      </c>
      <c r="I226" s="18">
        <v>0.25</v>
      </c>
      <c r="J226" s="18">
        <v>58.52</v>
      </c>
      <c r="K226" s="18">
        <v>22.16</v>
      </c>
      <c r="L226" s="18">
        <v>0.91</v>
      </c>
    </row>
    <row r="227" spans="1:12" ht="18" customHeight="1">
      <c r="B227" s="15" t="s">
        <v>101</v>
      </c>
      <c r="C227" s="2" t="s">
        <v>86</v>
      </c>
      <c r="D227" s="35">
        <v>50</v>
      </c>
      <c r="E227" s="18">
        <v>1.03</v>
      </c>
      <c r="F227" s="18">
        <v>2.62</v>
      </c>
      <c r="G227" s="18">
        <v>3.55</v>
      </c>
      <c r="H227" s="18">
        <v>41.9</v>
      </c>
      <c r="I227" s="18">
        <v>0.16</v>
      </c>
      <c r="J227" s="18">
        <v>32.92</v>
      </c>
      <c r="K227" s="18">
        <v>4.7</v>
      </c>
      <c r="L227" s="18">
        <v>0.1</v>
      </c>
    </row>
    <row r="228" spans="1:12" ht="18" customHeight="1">
      <c r="B228" s="15" t="s">
        <v>99</v>
      </c>
      <c r="C228" s="2" t="s">
        <v>87</v>
      </c>
      <c r="D228" s="35">
        <v>200</v>
      </c>
      <c r="E228" s="18">
        <v>6.09</v>
      </c>
      <c r="F228" s="18">
        <v>5.42</v>
      </c>
      <c r="G228" s="18">
        <v>10.08</v>
      </c>
      <c r="H228" s="18">
        <v>113.3</v>
      </c>
      <c r="I228" s="18">
        <v>2.73</v>
      </c>
      <c r="J228" s="18">
        <v>252</v>
      </c>
      <c r="K228" s="18">
        <v>29.44</v>
      </c>
      <c r="L228" s="18">
        <v>0.21</v>
      </c>
    </row>
    <row r="229" spans="1:12" ht="18" customHeight="1">
      <c r="B229" s="15"/>
      <c r="C229" s="15" t="s">
        <v>14</v>
      </c>
      <c r="D229" s="35">
        <v>320</v>
      </c>
      <c r="E229" s="15">
        <f>E226+E228+E227</f>
        <v>12.409999999999998</v>
      </c>
      <c r="F229" s="15">
        <f t="shared" ref="F229:L229" si="42">F226+F228+F227</f>
        <v>12.379999999999999</v>
      </c>
      <c r="G229" s="15">
        <f t="shared" si="42"/>
        <v>42.43</v>
      </c>
      <c r="H229" s="15">
        <f t="shared" si="42"/>
        <v>330.2</v>
      </c>
      <c r="I229" s="15">
        <f t="shared" si="42"/>
        <v>3.14</v>
      </c>
      <c r="J229" s="15">
        <f t="shared" si="42"/>
        <v>343.44</v>
      </c>
      <c r="K229" s="15">
        <f t="shared" si="42"/>
        <v>56.300000000000004</v>
      </c>
      <c r="L229" s="15">
        <f t="shared" si="42"/>
        <v>1.2200000000000002</v>
      </c>
    </row>
    <row r="230" spans="1:12" ht="18" customHeight="1">
      <c r="B230" s="56" t="s">
        <v>67</v>
      </c>
      <c r="C230" s="57"/>
      <c r="D230" s="57"/>
      <c r="E230" s="57"/>
      <c r="F230" s="57"/>
      <c r="G230" s="57"/>
      <c r="H230" s="57"/>
      <c r="I230" s="57"/>
      <c r="J230" s="57"/>
      <c r="K230" s="57"/>
      <c r="L230" s="58"/>
    </row>
    <row r="231" spans="1:12" ht="18" customHeight="1">
      <c r="A231" s="14">
        <v>6</v>
      </c>
      <c r="B231" s="15" t="s">
        <v>102</v>
      </c>
      <c r="C231" s="2" t="s">
        <v>88</v>
      </c>
      <c r="D231" s="35">
        <v>70</v>
      </c>
      <c r="E231" s="18">
        <v>9.4499999999999993</v>
      </c>
      <c r="F231" s="18">
        <v>4.67</v>
      </c>
      <c r="G231" s="18">
        <v>10.6</v>
      </c>
      <c r="H231" s="18">
        <v>121.68</v>
      </c>
      <c r="I231" s="18">
        <v>1.61</v>
      </c>
      <c r="J231" s="18">
        <v>44.1</v>
      </c>
      <c r="K231" s="18">
        <v>26.25</v>
      </c>
      <c r="L231" s="18">
        <v>0.97</v>
      </c>
    </row>
    <row r="232" spans="1:12" ht="18" customHeight="1">
      <c r="B232" s="15" t="s">
        <v>103</v>
      </c>
      <c r="C232" s="2" t="s">
        <v>89</v>
      </c>
      <c r="D232" s="16">
        <v>130</v>
      </c>
      <c r="E232" s="18">
        <v>3.35</v>
      </c>
      <c r="F232" s="18">
        <v>10.87</v>
      </c>
      <c r="G232" s="18">
        <v>23.8</v>
      </c>
      <c r="H232" s="18">
        <v>210</v>
      </c>
      <c r="I232" s="18">
        <v>13.74</v>
      </c>
      <c r="J232" s="18">
        <v>34.5</v>
      </c>
      <c r="K232" s="18">
        <v>27.54</v>
      </c>
      <c r="L232" s="18">
        <v>0.86</v>
      </c>
    </row>
    <row r="233" spans="1:12" ht="18" customHeight="1">
      <c r="B233" s="15"/>
      <c r="C233" s="2" t="s">
        <v>16</v>
      </c>
      <c r="D233" s="16">
        <v>20</v>
      </c>
      <c r="E233" s="18">
        <v>1.22</v>
      </c>
      <c r="F233" s="18">
        <v>0.22</v>
      </c>
      <c r="G233" s="18">
        <v>9.8800000000000008</v>
      </c>
      <c r="H233" s="18">
        <v>45.95</v>
      </c>
      <c r="I233" s="18">
        <v>0</v>
      </c>
      <c r="J233" s="18">
        <v>4.5999999999999996</v>
      </c>
      <c r="K233" s="18">
        <v>5</v>
      </c>
      <c r="L233" s="18">
        <v>0.62</v>
      </c>
    </row>
    <row r="234" spans="1:12" ht="18" customHeight="1">
      <c r="B234" s="15"/>
      <c r="C234" s="2" t="s">
        <v>84</v>
      </c>
      <c r="D234" s="16">
        <v>15</v>
      </c>
      <c r="E234" s="18">
        <v>1.19</v>
      </c>
      <c r="F234" s="18">
        <v>0.15</v>
      </c>
      <c r="G234" s="18">
        <v>7.25</v>
      </c>
      <c r="H234" s="18">
        <v>35.25</v>
      </c>
      <c r="I234" s="18">
        <v>0</v>
      </c>
      <c r="J234" s="18">
        <v>3.45</v>
      </c>
      <c r="K234" s="18">
        <v>4.95</v>
      </c>
      <c r="L234" s="18">
        <v>0.3</v>
      </c>
    </row>
    <row r="235" spans="1:12" ht="18" customHeight="1">
      <c r="B235" s="15" t="s">
        <v>100</v>
      </c>
      <c r="C235" s="2" t="s">
        <v>90</v>
      </c>
      <c r="D235" s="16">
        <v>170</v>
      </c>
      <c r="E235" s="18">
        <v>0</v>
      </c>
      <c r="F235" s="18">
        <v>0</v>
      </c>
      <c r="G235" s="18">
        <v>20.29</v>
      </c>
      <c r="H235" s="18">
        <v>79.33</v>
      </c>
      <c r="I235" s="18">
        <v>21.31</v>
      </c>
      <c r="J235" s="18">
        <v>0</v>
      </c>
      <c r="K235" s="18">
        <v>0</v>
      </c>
      <c r="L235" s="18">
        <v>0</v>
      </c>
    </row>
    <row r="236" spans="1:12" ht="18" customHeight="1">
      <c r="B236" s="15"/>
      <c r="C236" s="15" t="s">
        <v>14</v>
      </c>
      <c r="D236" s="16">
        <v>405</v>
      </c>
      <c r="E236" s="31">
        <f>E231+E232+E233+E234+E235</f>
        <v>15.209999999999999</v>
      </c>
      <c r="F236" s="31">
        <f t="shared" ref="F236:L236" si="43">F231+F232+F233+F234+F235</f>
        <v>15.91</v>
      </c>
      <c r="G236" s="31">
        <f t="shared" si="43"/>
        <v>71.819999999999993</v>
      </c>
      <c r="H236" s="31">
        <f t="shared" si="43"/>
        <v>492.21</v>
      </c>
      <c r="I236" s="31">
        <f t="shared" si="43"/>
        <v>36.659999999999997</v>
      </c>
      <c r="J236" s="31">
        <f t="shared" si="43"/>
        <v>86.649999999999991</v>
      </c>
      <c r="K236" s="31">
        <f t="shared" si="43"/>
        <v>63.74</v>
      </c>
      <c r="L236" s="31">
        <f t="shared" si="43"/>
        <v>2.75</v>
      </c>
    </row>
    <row r="237" spans="1:12" ht="18" customHeight="1">
      <c r="B237" s="15"/>
      <c r="C237" s="15" t="s">
        <v>22</v>
      </c>
      <c r="D237" s="16">
        <f>D211+D214+D224+D229+D236</f>
        <v>2035</v>
      </c>
      <c r="E237" s="31">
        <f t="shared" ref="E237:L237" si="44">E211+E214+E224+E236+E229</f>
        <v>68.945000000000007</v>
      </c>
      <c r="F237" s="31">
        <f t="shared" si="44"/>
        <v>74.169999999999987</v>
      </c>
      <c r="G237" s="31">
        <f t="shared" si="44"/>
        <v>257.14999999999998</v>
      </c>
      <c r="H237" s="31">
        <f t="shared" si="44"/>
        <v>1978.45</v>
      </c>
      <c r="I237" s="31">
        <f t="shared" si="44"/>
        <v>77.015000000000001</v>
      </c>
      <c r="J237" s="31">
        <f t="shared" si="44"/>
        <v>998.56499999999983</v>
      </c>
      <c r="K237" s="31">
        <f t="shared" si="44"/>
        <v>271.10500000000002</v>
      </c>
      <c r="L237" s="31">
        <f t="shared" si="44"/>
        <v>13.605000000000002</v>
      </c>
    </row>
    <row r="238" spans="1:12" ht="20.100000000000001" customHeight="1">
      <c r="B238" s="52"/>
      <c r="C238" s="52" t="s">
        <v>246</v>
      </c>
      <c r="D238" s="53"/>
      <c r="E238" s="52">
        <v>54</v>
      </c>
      <c r="F238" s="52">
        <v>60</v>
      </c>
      <c r="G238" s="52">
        <v>261</v>
      </c>
      <c r="H238" s="52">
        <v>1800</v>
      </c>
      <c r="I238" s="52">
        <v>50</v>
      </c>
      <c r="J238" s="52">
        <v>900</v>
      </c>
      <c r="K238" s="52">
        <v>200</v>
      </c>
      <c r="L238" s="52">
        <v>10</v>
      </c>
    </row>
    <row r="239" spans="1:12" ht="20.100000000000001" customHeight="1">
      <c r="B239" s="54"/>
      <c r="C239" s="54" t="s">
        <v>247</v>
      </c>
      <c r="D239" s="55"/>
      <c r="E239" s="54">
        <f>ROUND(E237/E238*100-100,2)</f>
        <v>27.68</v>
      </c>
      <c r="F239" s="54">
        <f t="shared" ref="F239:L239" si="45">ROUND(F237/F238*100-100,2)</f>
        <v>23.62</v>
      </c>
      <c r="G239" s="54">
        <f t="shared" si="45"/>
        <v>-1.48</v>
      </c>
      <c r="H239" s="54">
        <f t="shared" si="45"/>
        <v>9.91</v>
      </c>
      <c r="I239" s="54">
        <f t="shared" si="45"/>
        <v>54.03</v>
      </c>
      <c r="J239" s="54">
        <f t="shared" si="45"/>
        <v>10.95</v>
      </c>
      <c r="K239" s="54">
        <f t="shared" si="45"/>
        <v>35.549999999999997</v>
      </c>
      <c r="L239" s="54">
        <f t="shared" si="45"/>
        <v>36.049999999999997</v>
      </c>
    </row>
    <row r="240" spans="1:12" s="9" customFormat="1" ht="20.100000000000001" customHeight="1">
      <c r="B240" s="10" t="s">
        <v>61</v>
      </c>
      <c r="C240" s="11"/>
      <c r="D240" s="20"/>
      <c r="E240" s="21"/>
      <c r="F240" s="21"/>
      <c r="G240" s="21"/>
      <c r="H240" s="21"/>
      <c r="I240" s="21"/>
      <c r="J240" s="21"/>
      <c r="K240" s="21"/>
      <c r="L240" s="21"/>
    </row>
    <row r="241" spans="1:12" s="9" customFormat="1" ht="20.100000000000001" customHeight="1">
      <c r="B241" s="10" t="s">
        <v>60</v>
      </c>
      <c r="C241" s="11"/>
      <c r="D241" s="20"/>
      <c r="E241" s="21"/>
      <c r="F241" s="21"/>
      <c r="G241" s="21"/>
      <c r="H241" s="21"/>
      <c r="I241" s="21"/>
      <c r="J241" s="21"/>
      <c r="K241" s="21"/>
      <c r="L241" s="21"/>
    </row>
    <row r="242" spans="1:12" s="9" customFormat="1">
      <c r="B242" s="10" t="s">
        <v>66</v>
      </c>
      <c r="C242" s="11"/>
      <c r="D242" s="12"/>
      <c r="E242" s="13"/>
      <c r="F242" s="13"/>
      <c r="G242" s="13"/>
      <c r="H242" s="13"/>
      <c r="I242" s="13"/>
      <c r="J242" s="13"/>
      <c r="K242" s="13"/>
      <c r="L242" s="13"/>
    </row>
    <row r="243" spans="1:12" s="9" customFormat="1" ht="36.75" customHeight="1">
      <c r="B243" s="60" t="s">
        <v>0</v>
      </c>
      <c r="C243" s="60" t="s">
        <v>1</v>
      </c>
      <c r="D243" s="61" t="s">
        <v>2</v>
      </c>
      <c r="E243" s="59" t="s">
        <v>3</v>
      </c>
      <c r="F243" s="59"/>
      <c r="G243" s="59"/>
      <c r="H243" s="59" t="s">
        <v>4</v>
      </c>
      <c r="I243" s="15"/>
      <c r="J243" s="59" t="s">
        <v>5</v>
      </c>
      <c r="K243" s="59"/>
      <c r="L243" s="59"/>
    </row>
    <row r="244" spans="1:12" s="9" customFormat="1" ht="27" customHeight="1">
      <c r="B244" s="60"/>
      <c r="C244" s="60"/>
      <c r="D244" s="61"/>
      <c r="E244" s="15" t="s">
        <v>6</v>
      </c>
      <c r="F244" s="15" t="s">
        <v>7</v>
      </c>
      <c r="G244" s="15" t="s">
        <v>8</v>
      </c>
      <c r="H244" s="59"/>
      <c r="I244" s="15" t="s">
        <v>9</v>
      </c>
      <c r="J244" s="15" t="s">
        <v>10</v>
      </c>
      <c r="K244" s="15" t="s">
        <v>11</v>
      </c>
      <c r="L244" s="15" t="s">
        <v>12</v>
      </c>
    </row>
    <row r="245" spans="1:12" ht="18" customHeight="1">
      <c r="A245" s="14">
        <v>7</v>
      </c>
      <c r="B245" s="59" t="s">
        <v>13</v>
      </c>
      <c r="C245" s="59"/>
      <c r="D245" s="59"/>
      <c r="E245" s="59"/>
      <c r="F245" s="59"/>
      <c r="G245" s="59"/>
      <c r="H245" s="59"/>
      <c r="I245" s="59"/>
      <c r="J245" s="59"/>
      <c r="K245" s="59"/>
      <c r="L245" s="59"/>
    </row>
    <row r="246" spans="1:12" ht="33" customHeight="1">
      <c r="A246" s="14">
        <v>7</v>
      </c>
      <c r="B246" s="15" t="s">
        <v>136</v>
      </c>
      <c r="C246" s="2" t="s">
        <v>135</v>
      </c>
      <c r="D246" s="35" t="s">
        <v>104</v>
      </c>
      <c r="E246" s="26">
        <v>7.47</v>
      </c>
      <c r="F246" s="18">
        <v>8.09</v>
      </c>
      <c r="G246" s="18">
        <v>36.090000000000003</v>
      </c>
      <c r="H246" s="18">
        <v>252</v>
      </c>
      <c r="I246" s="18">
        <v>1.17</v>
      </c>
      <c r="J246" s="18">
        <v>136.9</v>
      </c>
      <c r="K246" s="18">
        <v>47.6</v>
      </c>
      <c r="L246" s="18">
        <v>1.22</v>
      </c>
    </row>
    <row r="247" spans="1:12" ht="18" customHeight="1">
      <c r="A247" s="14">
        <v>7</v>
      </c>
      <c r="B247" s="15" t="s">
        <v>206</v>
      </c>
      <c r="C247" s="2" t="s">
        <v>205</v>
      </c>
      <c r="D247" s="16">
        <v>5</v>
      </c>
      <c r="E247" s="18">
        <v>0.04</v>
      </c>
      <c r="F247" s="18">
        <v>3.63</v>
      </c>
      <c r="G247" s="18">
        <v>7.0000000000000007E-2</v>
      </c>
      <c r="H247" s="18">
        <v>33</v>
      </c>
      <c r="I247" s="18">
        <v>0</v>
      </c>
      <c r="J247" s="18">
        <v>1.2</v>
      </c>
      <c r="K247" s="18">
        <v>0</v>
      </c>
      <c r="L247" s="18">
        <v>0.01</v>
      </c>
    </row>
    <row r="248" spans="1:12" ht="19.899999999999999" customHeight="1">
      <c r="B248" s="15"/>
      <c r="C248" s="2" t="s">
        <v>84</v>
      </c>
      <c r="D248" s="16">
        <v>20</v>
      </c>
      <c r="E248" s="18">
        <v>1.58</v>
      </c>
      <c r="F248" s="18">
        <v>0.2</v>
      </c>
      <c r="G248" s="18">
        <v>9.66</v>
      </c>
      <c r="H248" s="18">
        <v>47</v>
      </c>
      <c r="I248" s="18">
        <v>0</v>
      </c>
      <c r="J248" s="18">
        <v>4.5999999999999996</v>
      </c>
      <c r="K248" s="18">
        <v>6.6</v>
      </c>
      <c r="L248" s="18">
        <v>0.4</v>
      </c>
    </row>
    <row r="249" spans="1:12" ht="18" customHeight="1">
      <c r="A249" s="14">
        <v>7</v>
      </c>
      <c r="B249" s="15" t="s">
        <v>111</v>
      </c>
      <c r="C249" s="2" t="s">
        <v>109</v>
      </c>
      <c r="D249" s="16">
        <v>180</v>
      </c>
      <c r="E249" s="18">
        <v>2.85</v>
      </c>
      <c r="F249" s="18">
        <v>2.41</v>
      </c>
      <c r="G249" s="18">
        <v>11.37</v>
      </c>
      <c r="H249" s="18">
        <v>79.06</v>
      </c>
      <c r="I249" s="18">
        <v>1.17</v>
      </c>
      <c r="J249" s="18">
        <v>113.17</v>
      </c>
      <c r="K249" s="18">
        <v>12.6</v>
      </c>
      <c r="L249" s="18">
        <v>0.12</v>
      </c>
    </row>
    <row r="250" spans="1:12" ht="18" customHeight="1">
      <c r="A250" s="14">
        <v>7</v>
      </c>
      <c r="B250" s="15"/>
      <c r="C250" s="15" t="s">
        <v>14</v>
      </c>
      <c r="D250" s="16">
        <v>410</v>
      </c>
      <c r="E250" s="15">
        <f>E246+E247+E248+E249</f>
        <v>11.94</v>
      </c>
      <c r="F250" s="15">
        <f t="shared" ref="F250:L250" si="46">F246+F247+F248+F249</f>
        <v>14.329999999999998</v>
      </c>
      <c r="G250" s="15">
        <f t="shared" si="46"/>
        <v>57.190000000000005</v>
      </c>
      <c r="H250" s="15">
        <f t="shared" si="46"/>
        <v>411.06</v>
      </c>
      <c r="I250" s="15">
        <f t="shared" si="46"/>
        <v>2.34</v>
      </c>
      <c r="J250" s="15">
        <f t="shared" si="46"/>
        <v>255.87</v>
      </c>
      <c r="K250" s="15">
        <f t="shared" si="46"/>
        <v>66.8</v>
      </c>
      <c r="L250" s="15">
        <f t="shared" si="46"/>
        <v>1.75</v>
      </c>
    </row>
    <row r="251" spans="1:12" ht="18" customHeight="1">
      <c r="B251" s="56" t="s">
        <v>232</v>
      </c>
      <c r="C251" s="57"/>
      <c r="D251" s="57"/>
      <c r="E251" s="57"/>
      <c r="F251" s="57"/>
      <c r="G251" s="57"/>
      <c r="H251" s="57"/>
      <c r="I251" s="57"/>
      <c r="J251" s="57"/>
      <c r="K251" s="57"/>
      <c r="L251" s="58"/>
    </row>
    <row r="252" spans="1:12" ht="18" customHeight="1">
      <c r="B252" s="15" t="s">
        <v>252</v>
      </c>
      <c r="C252" s="2" t="s">
        <v>77</v>
      </c>
      <c r="D252" s="16">
        <v>120</v>
      </c>
      <c r="E252" s="18">
        <v>0.48</v>
      </c>
      <c r="F252" s="18">
        <v>0.48</v>
      </c>
      <c r="G252" s="18">
        <v>11.76</v>
      </c>
      <c r="H252" s="18">
        <v>56</v>
      </c>
      <c r="I252" s="18">
        <v>12</v>
      </c>
      <c r="J252" s="18">
        <v>19.2</v>
      </c>
      <c r="K252" s="18">
        <v>10.8</v>
      </c>
      <c r="L252" s="18">
        <v>2.64</v>
      </c>
    </row>
    <row r="253" spans="1:12" ht="18" customHeight="1">
      <c r="B253" s="15"/>
      <c r="C253" s="15" t="s">
        <v>14</v>
      </c>
      <c r="D253" s="16">
        <f>D252</f>
        <v>120</v>
      </c>
      <c r="E253" s="15">
        <f>E252</f>
        <v>0.48</v>
      </c>
      <c r="F253" s="15">
        <f t="shared" ref="F253:L253" si="47">F252</f>
        <v>0.48</v>
      </c>
      <c r="G253" s="15">
        <f t="shared" si="47"/>
        <v>11.76</v>
      </c>
      <c r="H253" s="15">
        <f t="shared" si="47"/>
        <v>56</v>
      </c>
      <c r="I253" s="15">
        <f t="shared" si="47"/>
        <v>12</v>
      </c>
      <c r="J253" s="15">
        <f t="shared" si="47"/>
        <v>19.2</v>
      </c>
      <c r="K253" s="15">
        <f t="shared" si="47"/>
        <v>10.8</v>
      </c>
      <c r="L253" s="15">
        <f t="shared" si="47"/>
        <v>2.64</v>
      </c>
    </row>
    <row r="254" spans="1:12" ht="18" customHeight="1">
      <c r="A254" s="14">
        <v>7</v>
      </c>
      <c r="B254" s="59" t="s">
        <v>15</v>
      </c>
      <c r="C254" s="59"/>
      <c r="D254" s="59"/>
      <c r="E254" s="59"/>
      <c r="F254" s="59"/>
      <c r="G254" s="59"/>
      <c r="H254" s="59"/>
      <c r="I254" s="59"/>
      <c r="J254" s="59"/>
      <c r="K254" s="59"/>
      <c r="L254" s="59"/>
    </row>
    <row r="255" spans="1:12" ht="18" customHeight="1">
      <c r="A255" s="14">
        <v>7</v>
      </c>
      <c r="B255" s="15" t="s">
        <v>152</v>
      </c>
      <c r="C255" s="2" t="s">
        <v>151</v>
      </c>
      <c r="D255" s="16">
        <v>50</v>
      </c>
      <c r="E255" s="18">
        <v>0.6</v>
      </c>
      <c r="F255" s="18">
        <v>2.37</v>
      </c>
      <c r="G255" s="18">
        <v>3.85</v>
      </c>
      <c r="H255" s="18">
        <v>38.75</v>
      </c>
      <c r="I255" s="18">
        <v>3.75</v>
      </c>
      <c r="J255" s="18">
        <v>20</v>
      </c>
      <c r="K255" s="18">
        <v>7.5</v>
      </c>
      <c r="L255" s="18">
        <v>0.35</v>
      </c>
    </row>
    <row r="256" spans="1:12" ht="18" customHeight="1">
      <c r="B256" s="15" t="s">
        <v>208</v>
      </c>
      <c r="C256" s="2" t="s">
        <v>207</v>
      </c>
      <c r="D256" s="16">
        <v>250</v>
      </c>
      <c r="E256" s="18">
        <v>2.69</v>
      </c>
      <c r="F256" s="18">
        <v>2.84</v>
      </c>
      <c r="G256" s="18">
        <v>17.14</v>
      </c>
      <c r="H256" s="18">
        <v>104.75</v>
      </c>
      <c r="I256" s="18">
        <v>8.25</v>
      </c>
      <c r="J256" s="18">
        <v>24.6</v>
      </c>
      <c r="K256" s="18">
        <v>27</v>
      </c>
      <c r="L256" s="18">
        <v>1.08</v>
      </c>
    </row>
    <row r="257" spans="1:12" ht="18" customHeight="1">
      <c r="B257" s="15" t="s">
        <v>209</v>
      </c>
      <c r="C257" s="2" t="s">
        <v>210</v>
      </c>
      <c r="D257" s="16">
        <v>75</v>
      </c>
      <c r="E257" s="18">
        <v>15.1</v>
      </c>
      <c r="F257" s="18">
        <v>10.5</v>
      </c>
      <c r="G257" s="18">
        <v>10.1</v>
      </c>
      <c r="H257" s="18">
        <v>196</v>
      </c>
      <c r="I257" s="18">
        <v>9.2899999999999991</v>
      </c>
      <c r="J257" s="18">
        <v>23.05</v>
      </c>
      <c r="K257" s="18">
        <v>17.7</v>
      </c>
      <c r="L257" s="18">
        <v>4.7300000000000004</v>
      </c>
    </row>
    <row r="258" spans="1:12" ht="18" customHeight="1">
      <c r="B258" s="15" t="s">
        <v>204</v>
      </c>
      <c r="C258" s="2" t="s">
        <v>29</v>
      </c>
      <c r="D258" s="16">
        <v>130</v>
      </c>
      <c r="E258" s="18">
        <v>2.65</v>
      </c>
      <c r="F258" s="18">
        <v>4.16</v>
      </c>
      <c r="G258" s="18">
        <v>17.73</v>
      </c>
      <c r="H258" s="18">
        <v>118.95</v>
      </c>
      <c r="I258" s="18">
        <v>15.73</v>
      </c>
      <c r="J258" s="18">
        <v>31.9</v>
      </c>
      <c r="K258" s="18">
        <v>24.05</v>
      </c>
      <c r="L258" s="18">
        <v>0.88</v>
      </c>
    </row>
    <row r="259" spans="1:12" ht="18" customHeight="1">
      <c r="B259" s="15" t="s">
        <v>134</v>
      </c>
      <c r="C259" s="2" t="s">
        <v>28</v>
      </c>
      <c r="D259" s="16">
        <v>200</v>
      </c>
      <c r="E259" s="18">
        <v>0.2</v>
      </c>
      <c r="F259" s="18">
        <v>0.1</v>
      </c>
      <c r="G259" s="18">
        <v>12.21</v>
      </c>
      <c r="H259" s="18">
        <v>49</v>
      </c>
      <c r="I259" s="18">
        <v>1.6</v>
      </c>
      <c r="J259" s="18">
        <v>5.88</v>
      </c>
      <c r="K259" s="18">
        <v>3.13</v>
      </c>
      <c r="L259" s="18">
        <v>0.79</v>
      </c>
    </row>
    <row r="260" spans="1:12" ht="18" customHeight="1">
      <c r="B260" s="15"/>
      <c r="C260" s="2" t="s">
        <v>16</v>
      </c>
      <c r="D260" s="16">
        <v>30</v>
      </c>
      <c r="E260" s="18">
        <v>1.68</v>
      </c>
      <c r="F260" s="18">
        <v>0.33</v>
      </c>
      <c r="G260" s="18">
        <v>14.82</v>
      </c>
      <c r="H260" s="18">
        <v>68.97</v>
      </c>
      <c r="I260" s="18">
        <v>0</v>
      </c>
      <c r="J260" s="18">
        <v>6.9</v>
      </c>
      <c r="K260" s="18">
        <v>7.5</v>
      </c>
      <c r="L260" s="18">
        <v>0.93</v>
      </c>
    </row>
    <row r="261" spans="1:12" ht="18.75" customHeight="1">
      <c r="B261" s="15"/>
      <c r="C261" s="2" t="s">
        <v>108</v>
      </c>
      <c r="D261" s="16">
        <v>30</v>
      </c>
      <c r="E261" s="18">
        <v>2.37</v>
      </c>
      <c r="F261" s="18">
        <v>0.3</v>
      </c>
      <c r="G261" s="18">
        <v>14.49</v>
      </c>
      <c r="H261" s="18">
        <v>70.5</v>
      </c>
      <c r="I261" s="18">
        <v>0</v>
      </c>
      <c r="J261" s="18">
        <v>6.9</v>
      </c>
      <c r="K261" s="18">
        <v>9.9</v>
      </c>
      <c r="L261" s="18">
        <v>0.6</v>
      </c>
    </row>
    <row r="262" spans="1:12" ht="18" customHeight="1">
      <c r="B262" s="15"/>
      <c r="C262" s="15" t="s">
        <v>14</v>
      </c>
      <c r="D262" s="16">
        <f>D257+D258+D259+D260+D261+D256+D255</f>
        <v>765</v>
      </c>
      <c r="E262" s="15">
        <f>E257+E258+E259+E260+E261+E256+E255</f>
        <v>25.290000000000003</v>
      </c>
      <c r="F262" s="15">
        <f t="shared" ref="F262:L262" si="48">F257+F258+F259+F260+F261+F256+F255</f>
        <v>20.6</v>
      </c>
      <c r="G262" s="15">
        <f t="shared" si="48"/>
        <v>90.339999999999989</v>
      </c>
      <c r="H262" s="15">
        <f t="shared" si="48"/>
        <v>646.91999999999996</v>
      </c>
      <c r="I262" s="15">
        <f t="shared" si="48"/>
        <v>38.620000000000005</v>
      </c>
      <c r="J262" s="15">
        <f t="shared" si="48"/>
        <v>119.23000000000002</v>
      </c>
      <c r="K262" s="15">
        <f t="shared" si="48"/>
        <v>96.78</v>
      </c>
      <c r="L262" s="15">
        <f t="shared" si="48"/>
        <v>9.36</v>
      </c>
    </row>
    <row r="263" spans="1:12" ht="18" customHeight="1">
      <c r="A263" s="14">
        <v>7</v>
      </c>
      <c r="B263" s="59" t="s">
        <v>69</v>
      </c>
      <c r="C263" s="59"/>
      <c r="D263" s="59"/>
      <c r="E263" s="59"/>
      <c r="F263" s="59"/>
      <c r="G263" s="59"/>
      <c r="H263" s="59"/>
      <c r="I263" s="59"/>
      <c r="J263" s="59"/>
      <c r="K263" s="59"/>
      <c r="L263" s="59"/>
    </row>
    <row r="264" spans="1:12" ht="18" customHeight="1">
      <c r="B264" s="15"/>
      <c r="C264" s="2" t="s">
        <v>150</v>
      </c>
      <c r="D264" s="35">
        <v>50</v>
      </c>
      <c r="E264" s="18">
        <v>3.7</v>
      </c>
      <c r="F264" s="18">
        <v>4.75</v>
      </c>
      <c r="G264" s="18">
        <v>36.5</v>
      </c>
      <c r="H264" s="18">
        <v>203.5</v>
      </c>
      <c r="I264" s="18">
        <v>0</v>
      </c>
      <c r="J264" s="18">
        <v>20.5</v>
      </c>
      <c r="K264" s="18">
        <v>7.5</v>
      </c>
      <c r="L264" s="18">
        <v>0.5</v>
      </c>
    </row>
    <row r="265" spans="1:12" ht="18" customHeight="1">
      <c r="B265" s="15" t="s">
        <v>158</v>
      </c>
      <c r="C265" s="2" t="s">
        <v>211</v>
      </c>
      <c r="D265" s="35" t="s">
        <v>212</v>
      </c>
      <c r="E265" s="18">
        <v>5.22</v>
      </c>
      <c r="F265" s="18">
        <v>4.5</v>
      </c>
      <c r="G265" s="18">
        <v>7.2</v>
      </c>
      <c r="H265" s="18">
        <v>90</v>
      </c>
      <c r="I265" s="18">
        <v>1.26</v>
      </c>
      <c r="J265" s="18">
        <v>216</v>
      </c>
      <c r="K265" s="18">
        <v>25.2</v>
      </c>
      <c r="L265" s="18">
        <v>0.1</v>
      </c>
    </row>
    <row r="266" spans="1:12" ht="18" customHeight="1">
      <c r="B266" s="15" t="s">
        <v>99</v>
      </c>
      <c r="C266" s="2" t="s">
        <v>213</v>
      </c>
      <c r="D266" s="35">
        <v>200</v>
      </c>
      <c r="E266" s="18">
        <v>6.09</v>
      </c>
      <c r="F266" s="18">
        <v>5.42</v>
      </c>
      <c r="G266" s="18">
        <v>10.08</v>
      </c>
      <c r="H266" s="18">
        <v>113.3</v>
      </c>
      <c r="I266" s="18">
        <v>2.73</v>
      </c>
      <c r="J266" s="18">
        <v>252</v>
      </c>
      <c r="K266" s="18">
        <v>29.44</v>
      </c>
      <c r="L266" s="18">
        <v>0.21</v>
      </c>
    </row>
    <row r="267" spans="1:12" ht="18" customHeight="1">
      <c r="B267" s="15"/>
      <c r="C267" s="2" t="s">
        <v>31</v>
      </c>
      <c r="D267" s="35"/>
      <c r="E267" s="15">
        <f t="shared" ref="E267:L267" si="49">SUM(E265:E266)/2</f>
        <v>5.6549999999999994</v>
      </c>
      <c r="F267" s="15">
        <f t="shared" si="49"/>
        <v>4.96</v>
      </c>
      <c r="G267" s="15">
        <f t="shared" si="49"/>
        <v>8.64</v>
      </c>
      <c r="H267" s="15">
        <f t="shared" si="49"/>
        <v>101.65</v>
      </c>
      <c r="I267" s="15">
        <f t="shared" si="49"/>
        <v>1.9950000000000001</v>
      </c>
      <c r="J267" s="15">
        <f t="shared" si="49"/>
        <v>234</v>
      </c>
      <c r="K267" s="15">
        <f t="shared" si="49"/>
        <v>27.32</v>
      </c>
      <c r="L267" s="15">
        <f t="shared" si="49"/>
        <v>0.155</v>
      </c>
    </row>
    <row r="268" spans="1:12" ht="18" customHeight="1">
      <c r="B268" s="15"/>
      <c r="C268" s="15" t="s">
        <v>14</v>
      </c>
      <c r="D268" s="35">
        <v>250</v>
      </c>
      <c r="E268" s="15">
        <f>E264+E267</f>
        <v>9.3550000000000004</v>
      </c>
      <c r="F268" s="15">
        <f t="shared" ref="F268:L268" si="50">F264+F267</f>
        <v>9.7100000000000009</v>
      </c>
      <c r="G268" s="15">
        <f t="shared" si="50"/>
        <v>45.14</v>
      </c>
      <c r="H268" s="15">
        <f t="shared" si="50"/>
        <v>305.14999999999998</v>
      </c>
      <c r="I268" s="15">
        <f t="shared" si="50"/>
        <v>1.9950000000000001</v>
      </c>
      <c r="J268" s="15">
        <f t="shared" si="50"/>
        <v>254.5</v>
      </c>
      <c r="K268" s="15">
        <f t="shared" si="50"/>
        <v>34.82</v>
      </c>
      <c r="L268" s="15">
        <f t="shared" si="50"/>
        <v>0.65500000000000003</v>
      </c>
    </row>
    <row r="269" spans="1:12" ht="18" customHeight="1">
      <c r="B269" s="56" t="s">
        <v>67</v>
      </c>
      <c r="C269" s="57"/>
      <c r="D269" s="57"/>
      <c r="E269" s="57"/>
      <c r="F269" s="57"/>
      <c r="G269" s="57"/>
      <c r="H269" s="57"/>
      <c r="I269" s="57"/>
      <c r="J269" s="57"/>
      <c r="K269" s="57"/>
      <c r="L269" s="58"/>
    </row>
    <row r="270" spans="1:12" ht="18" customHeight="1">
      <c r="B270" s="15" t="s">
        <v>175</v>
      </c>
      <c r="C270" s="2" t="s">
        <v>174</v>
      </c>
      <c r="D270" s="35">
        <v>70</v>
      </c>
      <c r="E270" s="18">
        <v>11.04</v>
      </c>
      <c r="F270" s="18">
        <v>6.4</v>
      </c>
      <c r="G270" s="18">
        <v>2.88</v>
      </c>
      <c r="H270" s="18">
        <v>112.88</v>
      </c>
      <c r="I270" s="18">
        <v>0.12</v>
      </c>
      <c r="J270" s="18">
        <v>34.409999999999997</v>
      </c>
      <c r="K270" s="18">
        <v>18.079999999999998</v>
      </c>
      <c r="L270" s="18">
        <v>0.56999999999999995</v>
      </c>
    </row>
    <row r="271" spans="1:12" ht="18" customHeight="1">
      <c r="B271" s="15" t="s">
        <v>171</v>
      </c>
      <c r="C271" s="2" t="s">
        <v>214</v>
      </c>
      <c r="D271" s="35">
        <v>130</v>
      </c>
      <c r="E271" s="18">
        <v>3.47</v>
      </c>
      <c r="F271" s="18">
        <v>3.68</v>
      </c>
      <c r="G271" s="18">
        <v>21.28</v>
      </c>
      <c r="H271" s="18">
        <v>132.08000000000001</v>
      </c>
      <c r="I271" s="18">
        <v>0</v>
      </c>
      <c r="J271" s="18">
        <v>13.56</v>
      </c>
      <c r="K271" s="18">
        <v>18.72</v>
      </c>
      <c r="L271" s="18">
        <v>1.48</v>
      </c>
    </row>
    <row r="272" spans="1:12" ht="20.25" customHeight="1">
      <c r="A272" s="14">
        <v>7</v>
      </c>
      <c r="B272" s="15" t="s">
        <v>133</v>
      </c>
      <c r="C272" s="2" t="s">
        <v>131</v>
      </c>
      <c r="D272" s="35">
        <v>100</v>
      </c>
      <c r="E272" s="18">
        <v>2.06</v>
      </c>
      <c r="F272" s="18">
        <v>3.24</v>
      </c>
      <c r="G272" s="18">
        <v>9.42</v>
      </c>
      <c r="H272" s="18">
        <v>75.099999999999994</v>
      </c>
      <c r="I272" s="18">
        <v>17.16</v>
      </c>
      <c r="J272" s="18">
        <v>55.44</v>
      </c>
      <c r="K272" s="18">
        <v>20</v>
      </c>
      <c r="L272" s="18">
        <v>0.8</v>
      </c>
    </row>
    <row r="273" spans="1:12" ht="18" customHeight="1">
      <c r="B273" s="15"/>
      <c r="C273" s="2" t="s">
        <v>16</v>
      </c>
      <c r="D273" s="35">
        <v>20</v>
      </c>
      <c r="E273" s="18">
        <v>1.22</v>
      </c>
      <c r="F273" s="18">
        <v>0.22</v>
      </c>
      <c r="G273" s="18">
        <v>9.8800000000000008</v>
      </c>
      <c r="H273" s="18">
        <v>45.95</v>
      </c>
      <c r="I273" s="18">
        <v>0</v>
      </c>
      <c r="J273" s="18">
        <v>4.5999999999999996</v>
      </c>
      <c r="K273" s="18">
        <v>5</v>
      </c>
      <c r="L273" s="18">
        <v>0.62</v>
      </c>
    </row>
    <row r="274" spans="1:12" ht="18" customHeight="1">
      <c r="B274" s="15"/>
      <c r="C274" s="2" t="s">
        <v>108</v>
      </c>
      <c r="D274" s="35">
        <v>25</v>
      </c>
      <c r="E274" s="18">
        <v>1.98</v>
      </c>
      <c r="F274" s="18">
        <v>0.25</v>
      </c>
      <c r="G274" s="18">
        <v>12.08</v>
      </c>
      <c r="H274" s="18">
        <v>58.75</v>
      </c>
      <c r="I274" s="18">
        <v>0</v>
      </c>
      <c r="J274" s="18">
        <v>5.75</v>
      </c>
      <c r="K274" s="18">
        <v>8.25</v>
      </c>
      <c r="L274" s="18">
        <v>0.5</v>
      </c>
    </row>
    <row r="275" spans="1:12" ht="18" customHeight="1">
      <c r="B275" s="15" t="s">
        <v>98</v>
      </c>
      <c r="C275" s="2" t="s">
        <v>83</v>
      </c>
      <c r="D275" s="35">
        <v>200</v>
      </c>
      <c r="E275" s="18">
        <v>0.44</v>
      </c>
      <c r="F275" s="18">
        <v>0.02</v>
      </c>
      <c r="G275" s="18">
        <v>20.78</v>
      </c>
      <c r="H275" s="18">
        <v>85</v>
      </c>
      <c r="I275" s="18">
        <v>0.4</v>
      </c>
      <c r="J275" s="18">
        <v>31.61</v>
      </c>
      <c r="K275" s="18">
        <v>6</v>
      </c>
      <c r="L275" s="18">
        <v>1.23</v>
      </c>
    </row>
    <row r="276" spans="1:12" ht="18" customHeight="1">
      <c r="A276" s="14">
        <v>7</v>
      </c>
      <c r="B276" s="15"/>
      <c r="C276" s="15" t="s">
        <v>14</v>
      </c>
      <c r="D276" s="16">
        <v>545</v>
      </c>
      <c r="E276" s="15">
        <f>E270+E271+E272+E273+E274+E275</f>
        <v>20.21</v>
      </c>
      <c r="F276" s="15">
        <f t="shared" ref="F276:L276" si="51">F270+F271+F272+F273+F274+F275</f>
        <v>13.81</v>
      </c>
      <c r="G276" s="15">
        <f t="shared" si="51"/>
        <v>76.319999999999993</v>
      </c>
      <c r="H276" s="15">
        <f t="shared" si="51"/>
        <v>509.76</v>
      </c>
      <c r="I276" s="15">
        <f t="shared" si="51"/>
        <v>17.68</v>
      </c>
      <c r="J276" s="15">
        <f t="shared" si="51"/>
        <v>145.37</v>
      </c>
      <c r="K276" s="15">
        <f t="shared" si="51"/>
        <v>76.05</v>
      </c>
      <c r="L276" s="15">
        <f t="shared" si="51"/>
        <v>5.1999999999999993</v>
      </c>
    </row>
    <row r="277" spans="1:12" ht="18" customHeight="1">
      <c r="A277" s="14">
        <v>7</v>
      </c>
      <c r="B277" s="15"/>
      <c r="C277" s="15" t="s">
        <v>23</v>
      </c>
      <c r="D277" s="16">
        <f>D250+D253+D262+D268+D276</f>
        <v>2090</v>
      </c>
      <c r="E277" s="15">
        <f>E250+E253+E262+E276</f>
        <v>57.92</v>
      </c>
      <c r="F277" s="15">
        <f t="shared" ref="F277:L277" si="52">F250+F253+F262+F276</f>
        <v>49.22</v>
      </c>
      <c r="G277" s="15">
        <f t="shared" si="52"/>
        <v>235.60999999999999</v>
      </c>
      <c r="H277" s="15">
        <f t="shared" si="52"/>
        <v>1623.74</v>
      </c>
      <c r="I277" s="15">
        <f t="shared" si="52"/>
        <v>70.640000000000015</v>
      </c>
      <c r="J277" s="15">
        <f t="shared" si="52"/>
        <v>539.67000000000007</v>
      </c>
      <c r="K277" s="15">
        <f t="shared" si="52"/>
        <v>250.43</v>
      </c>
      <c r="L277" s="15">
        <f t="shared" si="52"/>
        <v>18.95</v>
      </c>
    </row>
    <row r="278" spans="1:12" ht="20.100000000000001" customHeight="1">
      <c r="B278" s="52"/>
      <c r="C278" s="52" t="s">
        <v>246</v>
      </c>
      <c r="D278" s="53"/>
      <c r="E278" s="52">
        <v>54</v>
      </c>
      <c r="F278" s="52">
        <v>60</v>
      </c>
      <c r="G278" s="52">
        <v>261</v>
      </c>
      <c r="H278" s="52">
        <v>1800</v>
      </c>
      <c r="I278" s="52">
        <v>50</v>
      </c>
      <c r="J278" s="52">
        <v>900</v>
      </c>
      <c r="K278" s="52">
        <v>200</v>
      </c>
      <c r="L278" s="52">
        <v>10</v>
      </c>
    </row>
    <row r="279" spans="1:12" ht="20.100000000000001" customHeight="1">
      <c r="B279" s="54"/>
      <c r="C279" s="54" t="s">
        <v>247</v>
      </c>
      <c r="D279" s="55"/>
      <c r="E279" s="54">
        <f>ROUND(E277/E278*100-100,2)</f>
        <v>7.26</v>
      </c>
      <c r="F279" s="54">
        <f t="shared" ref="F279:L279" si="53">ROUND(F277/F278*100-100,2)</f>
        <v>-17.97</v>
      </c>
      <c r="G279" s="54">
        <f t="shared" si="53"/>
        <v>-9.73</v>
      </c>
      <c r="H279" s="54">
        <f t="shared" si="53"/>
        <v>-9.7899999999999991</v>
      </c>
      <c r="I279" s="54">
        <f t="shared" si="53"/>
        <v>41.28</v>
      </c>
      <c r="J279" s="54">
        <f t="shared" si="53"/>
        <v>-40.04</v>
      </c>
      <c r="K279" s="54">
        <f t="shared" si="53"/>
        <v>25.22</v>
      </c>
      <c r="L279" s="54">
        <f t="shared" si="53"/>
        <v>89.5</v>
      </c>
    </row>
    <row r="280" spans="1:12" s="9" customFormat="1" ht="20.100000000000001" customHeight="1">
      <c r="B280" s="10" t="s">
        <v>62</v>
      </c>
      <c r="C280" s="11"/>
      <c r="D280" s="20"/>
      <c r="E280" s="21"/>
      <c r="F280" s="21"/>
      <c r="G280" s="21"/>
      <c r="H280" s="21"/>
      <c r="I280" s="21"/>
      <c r="J280" s="21"/>
      <c r="K280" s="21"/>
      <c r="L280" s="21"/>
    </row>
    <row r="281" spans="1:12" s="9" customFormat="1" ht="20.100000000000001" customHeight="1">
      <c r="B281" s="10" t="s">
        <v>60</v>
      </c>
      <c r="C281" s="11"/>
      <c r="D281" s="20"/>
      <c r="E281" s="21"/>
      <c r="F281" s="21"/>
      <c r="G281" s="21"/>
      <c r="H281" s="21"/>
      <c r="I281" s="21"/>
      <c r="J281" s="21"/>
      <c r="K281" s="21"/>
      <c r="L281" s="21"/>
    </row>
    <row r="282" spans="1:12" s="9" customFormat="1">
      <c r="B282" s="10" t="s">
        <v>66</v>
      </c>
      <c r="C282" s="11"/>
      <c r="D282" s="12"/>
      <c r="E282" s="13"/>
      <c r="F282" s="13"/>
      <c r="G282" s="13"/>
      <c r="H282" s="13"/>
      <c r="I282" s="13"/>
      <c r="J282" s="13"/>
      <c r="K282" s="13"/>
      <c r="L282" s="13"/>
    </row>
    <row r="283" spans="1:12" s="9" customFormat="1" ht="17.45" customHeight="1">
      <c r="B283" s="19"/>
      <c r="C283" s="19"/>
      <c r="D283" s="20"/>
      <c r="E283" s="21"/>
      <c r="F283" s="21"/>
      <c r="G283" s="21"/>
      <c r="H283" s="21"/>
      <c r="I283" s="21"/>
      <c r="J283" s="21"/>
      <c r="K283" s="21"/>
      <c r="L283" s="21"/>
    </row>
    <row r="284" spans="1:12" s="9" customFormat="1" ht="36" customHeight="1">
      <c r="B284" s="60" t="s">
        <v>0</v>
      </c>
      <c r="C284" s="60" t="s">
        <v>1</v>
      </c>
      <c r="D284" s="61" t="s">
        <v>2</v>
      </c>
      <c r="E284" s="59" t="s">
        <v>3</v>
      </c>
      <c r="F284" s="59"/>
      <c r="G284" s="59"/>
      <c r="H284" s="59" t="s">
        <v>4</v>
      </c>
      <c r="I284" s="15"/>
      <c r="J284" s="59" t="s">
        <v>5</v>
      </c>
      <c r="K284" s="59"/>
      <c r="L284" s="59"/>
    </row>
    <row r="285" spans="1:12" s="9" customFormat="1" ht="38.25" customHeight="1">
      <c r="B285" s="60"/>
      <c r="C285" s="60"/>
      <c r="D285" s="61"/>
      <c r="E285" s="15" t="s">
        <v>6</v>
      </c>
      <c r="F285" s="15" t="s">
        <v>7</v>
      </c>
      <c r="G285" s="15" t="s">
        <v>8</v>
      </c>
      <c r="H285" s="59"/>
      <c r="I285" s="15" t="s">
        <v>9</v>
      </c>
      <c r="J285" s="15" t="s">
        <v>10</v>
      </c>
      <c r="K285" s="15" t="s">
        <v>11</v>
      </c>
      <c r="L285" s="15" t="s">
        <v>12</v>
      </c>
    </row>
    <row r="286" spans="1:12" ht="18" customHeight="1">
      <c r="A286" s="14">
        <v>8</v>
      </c>
      <c r="B286" s="59" t="s">
        <v>13</v>
      </c>
      <c r="C286" s="59"/>
      <c r="D286" s="59"/>
      <c r="E286" s="59"/>
      <c r="F286" s="59"/>
      <c r="G286" s="59"/>
      <c r="H286" s="59"/>
      <c r="I286" s="59"/>
      <c r="J286" s="59"/>
      <c r="K286" s="59"/>
      <c r="L286" s="59"/>
    </row>
    <row r="287" spans="1:12" ht="36" customHeight="1">
      <c r="A287" s="14">
        <v>8</v>
      </c>
      <c r="B287" s="15" t="s">
        <v>216</v>
      </c>
      <c r="C287" s="2" t="s">
        <v>215</v>
      </c>
      <c r="D287" s="35" t="s">
        <v>104</v>
      </c>
      <c r="E287" s="17">
        <v>6</v>
      </c>
      <c r="F287" s="17">
        <v>8</v>
      </c>
      <c r="G287" s="17">
        <v>36.4</v>
      </c>
      <c r="H287" s="17">
        <v>236</v>
      </c>
      <c r="I287" s="17">
        <v>0.51</v>
      </c>
      <c r="J287" s="17">
        <v>115.78</v>
      </c>
      <c r="K287" s="17">
        <v>13.13</v>
      </c>
      <c r="L287" s="17">
        <v>0.12</v>
      </c>
    </row>
    <row r="288" spans="1:12" ht="18" customHeight="1">
      <c r="B288" s="15" t="s">
        <v>162</v>
      </c>
      <c r="C288" s="2" t="s">
        <v>73</v>
      </c>
      <c r="D288" s="16" t="s">
        <v>161</v>
      </c>
      <c r="E288" s="17">
        <v>5.08</v>
      </c>
      <c r="F288" s="17">
        <v>4.5999999999999996</v>
      </c>
      <c r="G288" s="17">
        <v>0.28000000000000003</v>
      </c>
      <c r="H288" s="17">
        <v>63</v>
      </c>
      <c r="I288" s="17">
        <v>0</v>
      </c>
      <c r="J288" s="17">
        <v>22</v>
      </c>
      <c r="K288" s="17">
        <v>4.8</v>
      </c>
      <c r="L288" s="17">
        <v>1</v>
      </c>
    </row>
    <row r="289" spans="1:12" ht="18.600000000000001" customHeight="1">
      <c r="B289" s="15"/>
      <c r="C289" s="2" t="s">
        <v>108</v>
      </c>
      <c r="D289" s="16">
        <v>25</v>
      </c>
      <c r="E289" s="17">
        <v>1.98</v>
      </c>
      <c r="F289" s="17">
        <v>0.25</v>
      </c>
      <c r="G289" s="17">
        <v>12.08</v>
      </c>
      <c r="H289" s="17">
        <v>58.75</v>
      </c>
      <c r="I289" s="17">
        <v>0</v>
      </c>
      <c r="J289" s="17">
        <v>5.75</v>
      </c>
      <c r="K289" s="17">
        <v>8.25</v>
      </c>
      <c r="L289" s="17">
        <v>0.5</v>
      </c>
    </row>
    <row r="290" spans="1:12" ht="18" customHeight="1">
      <c r="B290" s="15" t="s">
        <v>158</v>
      </c>
      <c r="C290" s="2" t="s">
        <v>155</v>
      </c>
      <c r="D290" s="16" t="s">
        <v>156</v>
      </c>
      <c r="E290" s="17">
        <v>0.01</v>
      </c>
      <c r="F290" s="17">
        <v>0.01</v>
      </c>
      <c r="G290" s="17">
        <v>5.99</v>
      </c>
      <c r="H290" s="17">
        <v>23.94</v>
      </c>
      <c r="I290" s="17">
        <v>0.02</v>
      </c>
      <c r="J290" s="17">
        <v>9.91</v>
      </c>
      <c r="K290" s="17">
        <v>1.3</v>
      </c>
      <c r="L290" s="17">
        <v>0.27</v>
      </c>
    </row>
    <row r="291" spans="1:12" ht="18" customHeight="1">
      <c r="A291" s="14">
        <v>8</v>
      </c>
      <c r="B291" s="15"/>
      <c r="C291" s="15" t="s">
        <v>14</v>
      </c>
      <c r="D291" s="16">
        <v>456</v>
      </c>
      <c r="E291" s="31">
        <f>E287+E288+E289+E290</f>
        <v>13.07</v>
      </c>
      <c r="F291" s="31">
        <f t="shared" ref="F291:L291" si="54">F287+F288+F289+F290</f>
        <v>12.86</v>
      </c>
      <c r="G291" s="31">
        <f t="shared" si="54"/>
        <v>54.75</v>
      </c>
      <c r="H291" s="31">
        <f t="shared" si="54"/>
        <v>381.69</v>
      </c>
      <c r="I291" s="31">
        <f t="shared" si="54"/>
        <v>0.53</v>
      </c>
      <c r="J291" s="31">
        <f t="shared" si="54"/>
        <v>153.44</v>
      </c>
      <c r="K291" s="31">
        <f t="shared" si="54"/>
        <v>27.48</v>
      </c>
      <c r="L291" s="31">
        <f t="shared" si="54"/>
        <v>1.8900000000000001</v>
      </c>
    </row>
    <row r="292" spans="1:12" ht="18" customHeight="1">
      <c r="B292" s="56" t="s">
        <v>232</v>
      </c>
      <c r="C292" s="57"/>
      <c r="D292" s="57"/>
      <c r="E292" s="57"/>
      <c r="F292" s="57"/>
      <c r="G292" s="57"/>
      <c r="H292" s="57"/>
      <c r="I292" s="57"/>
      <c r="J292" s="57"/>
      <c r="K292" s="57"/>
      <c r="L292" s="58"/>
    </row>
    <row r="293" spans="1:12" ht="18" customHeight="1">
      <c r="B293" s="15" t="s">
        <v>113</v>
      </c>
      <c r="C293" s="2" t="s">
        <v>112</v>
      </c>
      <c r="D293" s="35">
        <v>200</v>
      </c>
      <c r="E293" s="17">
        <v>1</v>
      </c>
      <c r="F293" s="17">
        <v>0</v>
      </c>
      <c r="G293" s="17">
        <v>20.2</v>
      </c>
      <c r="H293" s="17">
        <v>85.3</v>
      </c>
      <c r="I293" s="17">
        <v>4</v>
      </c>
      <c r="J293" s="17">
        <v>14</v>
      </c>
      <c r="K293" s="17">
        <v>8</v>
      </c>
      <c r="L293" s="17">
        <v>2.8</v>
      </c>
    </row>
    <row r="294" spans="1:12" ht="18" customHeight="1">
      <c r="B294" s="15"/>
      <c r="C294" s="15" t="s">
        <v>14</v>
      </c>
      <c r="D294" s="16">
        <f>D293</f>
        <v>200</v>
      </c>
      <c r="E294" s="31">
        <f>E293</f>
        <v>1</v>
      </c>
      <c r="F294" s="31">
        <f t="shared" ref="F294:L294" si="55">F293</f>
        <v>0</v>
      </c>
      <c r="G294" s="31">
        <f t="shared" si="55"/>
        <v>20.2</v>
      </c>
      <c r="H294" s="31">
        <f t="shared" si="55"/>
        <v>85.3</v>
      </c>
      <c r="I294" s="31">
        <f t="shared" si="55"/>
        <v>4</v>
      </c>
      <c r="J294" s="31">
        <f t="shared" si="55"/>
        <v>14</v>
      </c>
      <c r="K294" s="31">
        <f t="shared" si="55"/>
        <v>8</v>
      </c>
      <c r="L294" s="31">
        <f t="shared" si="55"/>
        <v>2.8</v>
      </c>
    </row>
    <row r="295" spans="1:12" ht="18" customHeight="1">
      <c r="A295" s="14">
        <v>8</v>
      </c>
      <c r="B295" s="59" t="s">
        <v>15</v>
      </c>
      <c r="C295" s="59"/>
      <c r="D295" s="59"/>
      <c r="E295" s="59"/>
      <c r="F295" s="59"/>
      <c r="G295" s="59"/>
      <c r="H295" s="59"/>
      <c r="I295" s="59"/>
      <c r="J295" s="59"/>
      <c r="K295" s="59"/>
      <c r="L295" s="59"/>
    </row>
    <row r="296" spans="1:12" ht="18" customHeight="1">
      <c r="B296" s="15" t="s">
        <v>188</v>
      </c>
      <c r="C296" s="2" t="s">
        <v>187</v>
      </c>
      <c r="D296" s="35">
        <v>50</v>
      </c>
      <c r="E296" s="18">
        <v>1.1000000000000001</v>
      </c>
      <c r="F296" s="18">
        <v>2.2999999999999998</v>
      </c>
      <c r="G296" s="18">
        <v>5.44</v>
      </c>
      <c r="H296" s="18">
        <v>46.85</v>
      </c>
      <c r="I296" s="18">
        <v>2.56</v>
      </c>
      <c r="J296" s="18">
        <v>15.32</v>
      </c>
      <c r="K296" s="18">
        <v>20.64</v>
      </c>
      <c r="L296" s="18">
        <v>0.61</v>
      </c>
    </row>
    <row r="297" spans="1:12" ht="18" customHeight="1">
      <c r="A297" s="14">
        <v>8</v>
      </c>
      <c r="B297" s="15" t="s">
        <v>197</v>
      </c>
      <c r="C297" s="2" t="s">
        <v>195</v>
      </c>
      <c r="D297" s="35" t="s">
        <v>196</v>
      </c>
      <c r="E297" s="18">
        <v>1.99</v>
      </c>
      <c r="F297" s="18">
        <v>6.89</v>
      </c>
      <c r="G297" s="18">
        <v>8.83</v>
      </c>
      <c r="H297" s="18">
        <v>105.2</v>
      </c>
      <c r="I297" s="18">
        <v>18.47</v>
      </c>
      <c r="J297" s="18">
        <v>77.3</v>
      </c>
      <c r="K297" s="18">
        <v>23.25</v>
      </c>
      <c r="L297" s="18">
        <v>0.8</v>
      </c>
    </row>
    <row r="298" spans="1:12" ht="18" customHeight="1">
      <c r="A298" s="14">
        <v>8</v>
      </c>
      <c r="B298" s="15" t="s">
        <v>218</v>
      </c>
      <c r="C298" s="2" t="s">
        <v>217</v>
      </c>
      <c r="D298" s="35">
        <v>80</v>
      </c>
      <c r="E298" s="18">
        <v>12.92</v>
      </c>
      <c r="F298" s="18">
        <v>11.85</v>
      </c>
      <c r="G298" s="18">
        <v>13.46</v>
      </c>
      <c r="H298" s="18">
        <v>212</v>
      </c>
      <c r="I298" s="18">
        <v>0.73</v>
      </c>
      <c r="J298" s="18">
        <v>34.1</v>
      </c>
      <c r="K298" s="18">
        <v>21.6</v>
      </c>
      <c r="L298" s="18">
        <v>1.3</v>
      </c>
    </row>
    <row r="299" spans="1:12" ht="18" customHeight="1">
      <c r="A299" s="14">
        <v>8</v>
      </c>
      <c r="B299" s="15" t="s">
        <v>171</v>
      </c>
      <c r="C299" s="2" t="s">
        <v>170</v>
      </c>
      <c r="D299" s="16">
        <v>130</v>
      </c>
      <c r="E299" s="18">
        <v>1.95</v>
      </c>
      <c r="F299" s="18">
        <v>3.32</v>
      </c>
      <c r="G299" s="18">
        <v>20.190000000000001</v>
      </c>
      <c r="H299" s="18">
        <v>118.26</v>
      </c>
      <c r="I299" s="18">
        <v>0.93</v>
      </c>
      <c r="J299" s="18">
        <v>3.78</v>
      </c>
      <c r="K299" s="18">
        <v>13.76</v>
      </c>
      <c r="L299" s="18">
        <v>0.28999999999999998</v>
      </c>
    </row>
    <row r="300" spans="1:12" ht="30" customHeight="1">
      <c r="A300" s="14">
        <v>8</v>
      </c>
      <c r="B300" s="15" t="s">
        <v>149</v>
      </c>
      <c r="C300" s="2" t="s">
        <v>253</v>
      </c>
      <c r="D300" s="16">
        <v>180</v>
      </c>
      <c r="E300" s="18">
        <v>0</v>
      </c>
      <c r="F300" s="18">
        <v>0</v>
      </c>
      <c r="G300" s="18">
        <v>12.01</v>
      </c>
      <c r="H300" s="18">
        <v>44.4</v>
      </c>
      <c r="I300" s="18">
        <v>0</v>
      </c>
      <c r="J300" s="18">
        <v>0.25</v>
      </c>
      <c r="K300" s="18">
        <v>0</v>
      </c>
      <c r="L300" s="18">
        <v>0.04</v>
      </c>
    </row>
    <row r="301" spans="1:12" ht="18" customHeight="1">
      <c r="A301" s="14">
        <v>8</v>
      </c>
      <c r="B301" s="15"/>
      <c r="C301" s="2" t="s">
        <v>16</v>
      </c>
      <c r="D301" s="16">
        <v>30</v>
      </c>
      <c r="E301" s="18">
        <v>1.68</v>
      </c>
      <c r="F301" s="18">
        <v>0.33</v>
      </c>
      <c r="G301" s="18">
        <v>14.82</v>
      </c>
      <c r="H301" s="18">
        <v>68.97</v>
      </c>
      <c r="I301" s="18">
        <v>0</v>
      </c>
      <c r="J301" s="18">
        <v>6.9</v>
      </c>
      <c r="K301" s="18">
        <v>7.5</v>
      </c>
      <c r="L301" s="18">
        <v>0.93</v>
      </c>
    </row>
    <row r="302" spans="1:12" ht="18" customHeight="1">
      <c r="A302" s="14">
        <v>8</v>
      </c>
      <c r="B302" s="15"/>
      <c r="C302" s="2" t="s">
        <v>84</v>
      </c>
      <c r="D302" s="16">
        <v>20</v>
      </c>
      <c r="E302" s="18">
        <v>1.58</v>
      </c>
      <c r="F302" s="18">
        <v>0.2</v>
      </c>
      <c r="G302" s="18">
        <v>9.66</v>
      </c>
      <c r="H302" s="18">
        <v>47</v>
      </c>
      <c r="I302" s="18">
        <v>0</v>
      </c>
      <c r="J302" s="18">
        <v>4.5999999999999996</v>
      </c>
      <c r="K302" s="18">
        <v>6.6</v>
      </c>
      <c r="L302" s="18">
        <v>0.4</v>
      </c>
    </row>
    <row r="303" spans="1:12" ht="18" customHeight="1">
      <c r="A303" s="14">
        <v>8</v>
      </c>
      <c r="B303" s="15"/>
      <c r="C303" s="15" t="s">
        <v>14</v>
      </c>
      <c r="D303" s="16">
        <v>750</v>
      </c>
      <c r="E303" s="15">
        <f>E296+E297+E298+E299+E300+E301+E302</f>
        <v>21.22</v>
      </c>
      <c r="F303" s="15">
        <f t="shared" ref="F303:L303" si="56">F296+F297+F298+F299+F300+F301+F302</f>
        <v>24.889999999999997</v>
      </c>
      <c r="G303" s="15">
        <f t="shared" si="56"/>
        <v>84.41</v>
      </c>
      <c r="H303" s="15">
        <f t="shared" si="56"/>
        <v>642.68000000000006</v>
      </c>
      <c r="I303" s="15">
        <f t="shared" si="56"/>
        <v>22.689999999999998</v>
      </c>
      <c r="J303" s="15">
        <f t="shared" si="56"/>
        <v>142.25</v>
      </c>
      <c r="K303" s="15">
        <f t="shared" si="56"/>
        <v>93.350000000000009</v>
      </c>
      <c r="L303" s="15">
        <f t="shared" si="56"/>
        <v>4.37</v>
      </c>
    </row>
    <row r="304" spans="1:12" ht="18" customHeight="1">
      <c r="A304" s="14">
        <v>8</v>
      </c>
      <c r="B304" s="59" t="s">
        <v>69</v>
      </c>
      <c r="C304" s="59"/>
      <c r="D304" s="59"/>
      <c r="E304" s="59"/>
      <c r="F304" s="59"/>
      <c r="G304" s="59"/>
      <c r="H304" s="59"/>
      <c r="I304" s="59"/>
      <c r="J304" s="59"/>
      <c r="K304" s="59"/>
      <c r="L304" s="59"/>
    </row>
    <row r="305" spans="1:12" ht="30.6" customHeight="1">
      <c r="B305" s="15" t="s">
        <v>173</v>
      </c>
      <c r="C305" s="2" t="s">
        <v>172</v>
      </c>
      <c r="D305" s="35">
        <v>50</v>
      </c>
      <c r="E305" s="18">
        <v>2.88</v>
      </c>
      <c r="F305" s="18">
        <v>1.24</v>
      </c>
      <c r="G305" s="18">
        <v>23.94</v>
      </c>
      <c r="H305" s="18">
        <v>118</v>
      </c>
      <c r="I305" s="18">
        <v>0.17</v>
      </c>
      <c r="J305" s="18">
        <v>10.199999999999999</v>
      </c>
      <c r="K305" s="18">
        <v>11.9</v>
      </c>
      <c r="L305" s="18">
        <v>0.8</v>
      </c>
    </row>
    <row r="306" spans="1:12" ht="18" customHeight="1">
      <c r="B306" s="15" t="s">
        <v>158</v>
      </c>
      <c r="C306" s="2" t="s">
        <v>155</v>
      </c>
      <c r="D306" s="35" t="s">
        <v>156</v>
      </c>
      <c r="E306" s="18">
        <v>0.01</v>
      </c>
      <c r="F306" s="18">
        <v>0.01</v>
      </c>
      <c r="G306" s="18">
        <v>5.99</v>
      </c>
      <c r="H306" s="18">
        <v>23.94</v>
      </c>
      <c r="I306" s="18">
        <v>0.02</v>
      </c>
      <c r="J306" s="18">
        <v>9.91</v>
      </c>
      <c r="K306" s="18">
        <v>1.3</v>
      </c>
      <c r="L306" s="18">
        <v>0.27</v>
      </c>
    </row>
    <row r="307" spans="1:12" ht="18" customHeight="1">
      <c r="B307" s="15"/>
      <c r="C307" s="15" t="s">
        <v>14</v>
      </c>
      <c r="D307" s="35">
        <v>236</v>
      </c>
      <c r="E307" s="15">
        <f>E305+E306</f>
        <v>2.8899999999999997</v>
      </c>
      <c r="F307" s="15">
        <f t="shared" ref="F307:L307" si="57">F305+F306</f>
        <v>1.25</v>
      </c>
      <c r="G307" s="15">
        <f t="shared" si="57"/>
        <v>29.93</v>
      </c>
      <c r="H307" s="15">
        <f t="shared" si="57"/>
        <v>141.94</v>
      </c>
      <c r="I307" s="15">
        <f t="shared" si="57"/>
        <v>0.19</v>
      </c>
      <c r="J307" s="15">
        <f t="shared" si="57"/>
        <v>20.11</v>
      </c>
      <c r="K307" s="15">
        <f t="shared" si="57"/>
        <v>13.200000000000001</v>
      </c>
      <c r="L307" s="15">
        <f t="shared" si="57"/>
        <v>1.07</v>
      </c>
    </row>
    <row r="308" spans="1:12" ht="18" customHeight="1">
      <c r="B308" s="56" t="s">
        <v>67</v>
      </c>
      <c r="C308" s="57"/>
      <c r="D308" s="57"/>
      <c r="E308" s="57"/>
      <c r="F308" s="57"/>
      <c r="G308" s="57"/>
      <c r="H308" s="57"/>
      <c r="I308" s="57"/>
      <c r="J308" s="57"/>
      <c r="K308" s="57"/>
      <c r="L308" s="58"/>
    </row>
    <row r="309" spans="1:12" ht="18" customHeight="1">
      <c r="B309" s="15" t="s">
        <v>221</v>
      </c>
      <c r="C309" s="2" t="s">
        <v>220</v>
      </c>
      <c r="D309" s="35">
        <v>230</v>
      </c>
      <c r="E309" s="18">
        <v>11.37</v>
      </c>
      <c r="F309" s="18">
        <v>7.37</v>
      </c>
      <c r="G309" s="18">
        <v>20.88</v>
      </c>
      <c r="H309" s="18">
        <v>195</v>
      </c>
      <c r="I309" s="18">
        <v>9.24</v>
      </c>
      <c r="J309" s="18">
        <v>53.4</v>
      </c>
      <c r="K309" s="18">
        <v>47</v>
      </c>
      <c r="L309" s="18">
        <v>1.93</v>
      </c>
    </row>
    <row r="310" spans="1:12" ht="18" customHeight="1">
      <c r="B310" s="15" t="s">
        <v>179</v>
      </c>
      <c r="C310" s="2" t="s">
        <v>178</v>
      </c>
      <c r="D310" s="35">
        <v>50</v>
      </c>
      <c r="E310" s="18">
        <v>0.5</v>
      </c>
      <c r="F310" s="18">
        <v>2.25</v>
      </c>
      <c r="G310" s="18">
        <v>7.25</v>
      </c>
      <c r="H310" s="18">
        <v>50</v>
      </c>
      <c r="I310" s="18">
        <v>0.86</v>
      </c>
      <c r="J310" s="18">
        <v>10.35</v>
      </c>
      <c r="K310" s="18">
        <v>14.25</v>
      </c>
      <c r="L310" s="18">
        <v>0.28000000000000003</v>
      </c>
    </row>
    <row r="311" spans="1:12" ht="18" customHeight="1">
      <c r="B311" s="15" t="s">
        <v>223</v>
      </c>
      <c r="C311" s="2" t="s">
        <v>222</v>
      </c>
      <c r="D311" s="35">
        <v>50</v>
      </c>
      <c r="E311" s="18">
        <v>0.56999999999999995</v>
      </c>
      <c r="F311" s="18">
        <v>3.09</v>
      </c>
      <c r="G311" s="18">
        <v>2.36</v>
      </c>
      <c r="H311" s="18">
        <v>39.549999999999997</v>
      </c>
      <c r="I311" s="18">
        <v>10.210000000000001</v>
      </c>
      <c r="J311" s="18">
        <v>8.7899999999999991</v>
      </c>
      <c r="K311" s="18">
        <v>8.9</v>
      </c>
      <c r="L311" s="18">
        <v>0.42</v>
      </c>
    </row>
    <row r="312" spans="1:12" s="36" customFormat="1" ht="21.6" customHeight="1">
      <c r="A312" s="36">
        <v>8</v>
      </c>
      <c r="B312" s="40"/>
      <c r="C312" s="45" t="s">
        <v>31</v>
      </c>
      <c r="D312" s="41"/>
      <c r="E312" s="44">
        <f>SUM(E310:E311)/2</f>
        <v>0.53499999999999992</v>
      </c>
      <c r="F312" s="44">
        <f t="shared" ref="F312:L312" si="58">SUM(F310:F311)/2</f>
        <v>2.67</v>
      </c>
      <c r="G312" s="44">
        <f t="shared" si="58"/>
        <v>4.8049999999999997</v>
      </c>
      <c r="H312" s="44">
        <f t="shared" si="58"/>
        <v>44.774999999999999</v>
      </c>
      <c r="I312" s="44">
        <f t="shared" si="58"/>
        <v>5.5350000000000001</v>
      </c>
      <c r="J312" s="44">
        <f t="shared" si="58"/>
        <v>9.57</v>
      </c>
      <c r="K312" s="44">
        <f t="shared" si="58"/>
        <v>11.574999999999999</v>
      </c>
      <c r="L312" s="44">
        <f t="shared" si="58"/>
        <v>0.35</v>
      </c>
    </row>
    <row r="313" spans="1:12" s="36" customFormat="1" ht="21.6" customHeight="1">
      <c r="B313" s="40"/>
      <c r="C313" s="45" t="s">
        <v>16</v>
      </c>
      <c r="D313" s="46">
        <v>20</v>
      </c>
      <c r="E313" s="1">
        <v>1.22</v>
      </c>
      <c r="F313" s="1">
        <v>0.22</v>
      </c>
      <c r="G313" s="1">
        <v>9.8800000000000008</v>
      </c>
      <c r="H313" s="1">
        <v>45.95</v>
      </c>
      <c r="I313" s="1">
        <v>0</v>
      </c>
      <c r="J313" s="1">
        <v>4.5999999999999996</v>
      </c>
      <c r="K313" s="1">
        <v>5</v>
      </c>
      <c r="L313" s="1">
        <v>0.62</v>
      </c>
    </row>
    <row r="314" spans="1:12" s="36" customFormat="1" ht="21.6" customHeight="1">
      <c r="B314" s="40"/>
      <c r="C314" s="45" t="s">
        <v>108</v>
      </c>
      <c r="D314" s="46">
        <v>25</v>
      </c>
      <c r="E314" s="1">
        <v>1.98</v>
      </c>
      <c r="F314" s="1">
        <v>0.25</v>
      </c>
      <c r="G314" s="1">
        <v>12.08</v>
      </c>
      <c r="H314" s="1">
        <v>58.75</v>
      </c>
      <c r="I314" s="1">
        <v>0</v>
      </c>
      <c r="J314" s="1">
        <v>5.75</v>
      </c>
      <c r="K314" s="1">
        <v>8.25</v>
      </c>
      <c r="L314" s="1">
        <v>0.5</v>
      </c>
    </row>
    <row r="315" spans="1:12" s="36" customFormat="1" ht="21.6" customHeight="1">
      <c r="B315" s="47" t="s">
        <v>164</v>
      </c>
      <c r="C315" s="45" t="s">
        <v>163</v>
      </c>
      <c r="D315" s="46">
        <v>180</v>
      </c>
      <c r="E315" s="1">
        <v>2.67</v>
      </c>
      <c r="F315" s="1">
        <v>2.34</v>
      </c>
      <c r="G315" s="1">
        <v>10.31</v>
      </c>
      <c r="H315" s="1">
        <v>73</v>
      </c>
      <c r="I315" s="1">
        <v>1.2</v>
      </c>
      <c r="J315" s="1">
        <v>113.9</v>
      </c>
      <c r="K315" s="1">
        <v>13.9</v>
      </c>
      <c r="L315" s="1">
        <v>0.37</v>
      </c>
    </row>
    <row r="316" spans="1:12" ht="18" customHeight="1">
      <c r="A316" s="14">
        <v>8</v>
      </c>
      <c r="B316" s="15"/>
      <c r="C316" s="15" t="s">
        <v>14</v>
      </c>
      <c r="D316" s="16">
        <v>505</v>
      </c>
      <c r="E316" s="15">
        <f>E309+E312+E313+E314+E315</f>
        <v>17.774999999999999</v>
      </c>
      <c r="F316" s="15">
        <f t="shared" ref="F316:L316" si="59">F309+F312+F313+F314+F315</f>
        <v>12.85</v>
      </c>
      <c r="G316" s="15">
        <f t="shared" si="59"/>
        <v>57.954999999999998</v>
      </c>
      <c r="H316" s="15">
        <f t="shared" si="59"/>
        <v>417.47500000000002</v>
      </c>
      <c r="I316" s="15">
        <f t="shared" si="59"/>
        <v>15.975</v>
      </c>
      <c r="J316" s="15">
        <f t="shared" si="59"/>
        <v>187.22</v>
      </c>
      <c r="K316" s="15">
        <f t="shared" si="59"/>
        <v>85.725000000000009</v>
      </c>
      <c r="L316" s="15">
        <f t="shared" si="59"/>
        <v>3.77</v>
      </c>
    </row>
    <row r="317" spans="1:12" ht="18" customHeight="1">
      <c r="A317" s="14">
        <v>8</v>
      </c>
      <c r="B317" s="15"/>
      <c r="C317" s="15" t="s">
        <v>24</v>
      </c>
      <c r="D317" s="16">
        <f>D316+D307+D303+D294+D291</f>
        <v>2147</v>
      </c>
      <c r="E317" s="15">
        <f>E291+E303+E316+E307</f>
        <v>54.954999999999998</v>
      </c>
      <c r="F317" s="15">
        <f t="shared" ref="F317:L317" si="60">F291+F303+F316</f>
        <v>50.6</v>
      </c>
      <c r="G317" s="15">
        <f t="shared" si="60"/>
        <v>197.11500000000001</v>
      </c>
      <c r="H317" s="15">
        <f t="shared" si="60"/>
        <v>1441.8450000000003</v>
      </c>
      <c r="I317" s="15">
        <f t="shared" si="60"/>
        <v>39.195</v>
      </c>
      <c r="J317" s="15">
        <f t="shared" si="60"/>
        <v>482.90999999999997</v>
      </c>
      <c r="K317" s="15">
        <f t="shared" si="60"/>
        <v>206.55500000000001</v>
      </c>
      <c r="L317" s="15">
        <f t="shared" si="60"/>
        <v>10.029999999999999</v>
      </c>
    </row>
    <row r="318" spans="1:12" ht="20.100000000000001" customHeight="1">
      <c r="B318" s="52"/>
      <c r="C318" s="52" t="s">
        <v>246</v>
      </c>
      <c r="D318" s="53"/>
      <c r="E318" s="52">
        <v>54</v>
      </c>
      <c r="F318" s="52">
        <v>60</v>
      </c>
      <c r="G318" s="52">
        <v>261</v>
      </c>
      <c r="H318" s="52">
        <v>1800</v>
      </c>
      <c r="I318" s="52">
        <v>50</v>
      </c>
      <c r="J318" s="52">
        <v>900</v>
      </c>
      <c r="K318" s="52">
        <v>200</v>
      </c>
      <c r="L318" s="52">
        <v>10</v>
      </c>
    </row>
    <row r="319" spans="1:12" ht="20.100000000000001" customHeight="1">
      <c r="B319" s="54"/>
      <c r="C319" s="54" t="s">
        <v>247</v>
      </c>
      <c r="D319" s="55"/>
      <c r="E319" s="54">
        <f>ROUND(E317/E318*100-100,2)</f>
        <v>1.77</v>
      </c>
      <c r="F319" s="54">
        <f t="shared" ref="F319:L319" si="61">ROUND(F317/F318*100-100,2)</f>
        <v>-15.67</v>
      </c>
      <c r="G319" s="54">
        <f t="shared" si="61"/>
        <v>-24.48</v>
      </c>
      <c r="H319" s="54">
        <f t="shared" si="61"/>
        <v>-19.899999999999999</v>
      </c>
      <c r="I319" s="54">
        <f t="shared" si="61"/>
        <v>-21.61</v>
      </c>
      <c r="J319" s="54">
        <f t="shared" si="61"/>
        <v>-46.34</v>
      </c>
      <c r="K319" s="54">
        <f t="shared" si="61"/>
        <v>3.28</v>
      </c>
      <c r="L319" s="54">
        <f t="shared" si="61"/>
        <v>0.3</v>
      </c>
    </row>
    <row r="320" spans="1:12" s="9" customFormat="1" ht="20.100000000000001" customHeight="1">
      <c r="B320" s="10" t="s">
        <v>63</v>
      </c>
      <c r="C320" s="11"/>
      <c r="D320" s="20"/>
      <c r="E320" s="21"/>
      <c r="F320" s="21"/>
      <c r="G320" s="21"/>
      <c r="H320" s="21"/>
      <c r="I320" s="21"/>
      <c r="J320" s="21"/>
      <c r="K320" s="21"/>
      <c r="L320" s="21"/>
    </row>
    <row r="321" spans="1:12" s="9" customFormat="1" ht="20.100000000000001" customHeight="1">
      <c r="B321" s="10" t="s">
        <v>60</v>
      </c>
      <c r="C321" s="11"/>
      <c r="D321" s="20"/>
      <c r="E321" s="21"/>
      <c r="F321" s="21"/>
      <c r="G321" s="21"/>
      <c r="H321" s="21"/>
      <c r="I321" s="21"/>
      <c r="J321" s="21"/>
      <c r="K321" s="21"/>
      <c r="L321" s="21"/>
    </row>
    <row r="322" spans="1:12" s="9" customFormat="1">
      <c r="B322" s="10" t="s">
        <v>66</v>
      </c>
      <c r="C322" s="11"/>
      <c r="D322" s="12"/>
      <c r="E322" s="13"/>
      <c r="F322" s="13"/>
      <c r="G322" s="13"/>
      <c r="H322" s="13"/>
      <c r="I322" s="13"/>
      <c r="J322" s="13"/>
      <c r="K322" s="13"/>
      <c r="L322" s="13"/>
    </row>
    <row r="323" spans="1:12" s="9" customFormat="1" ht="33.75" customHeight="1">
      <c r="B323" s="60" t="s">
        <v>0</v>
      </c>
      <c r="C323" s="60" t="s">
        <v>1</v>
      </c>
      <c r="D323" s="61" t="s">
        <v>2</v>
      </c>
      <c r="E323" s="59" t="s">
        <v>3</v>
      </c>
      <c r="F323" s="59"/>
      <c r="G323" s="59"/>
      <c r="H323" s="59" t="s">
        <v>4</v>
      </c>
      <c r="I323" s="15"/>
      <c r="J323" s="59" t="s">
        <v>5</v>
      </c>
      <c r="K323" s="59"/>
      <c r="L323" s="59"/>
    </row>
    <row r="324" spans="1:12" s="9" customFormat="1" ht="41.25" customHeight="1">
      <c r="B324" s="60"/>
      <c r="C324" s="60"/>
      <c r="D324" s="61"/>
      <c r="E324" s="15" t="s">
        <v>6</v>
      </c>
      <c r="F324" s="15" t="s">
        <v>7</v>
      </c>
      <c r="G324" s="15" t="s">
        <v>8</v>
      </c>
      <c r="H324" s="59"/>
      <c r="I324" s="15" t="s">
        <v>9</v>
      </c>
      <c r="J324" s="15" t="s">
        <v>10</v>
      </c>
      <c r="K324" s="15" t="s">
        <v>11</v>
      </c>
      <c r="L324" s="15" t="s">
        <v>12</v>
      </c>
    </row>
    <row r="325" spans="1:12" ht="18" customHeight="1">
      <c r="A325" s="14">
        <v>9</v>
      </c>
      <c r="B325" s="59" t="s">
        <v>13</v>
      </c>
      <c r="C325" s="59"/>
      <c r="D325" s="59"/>
      <c r="E325" s="59"/>
      <c r="F325" s="59"/>
      <c r="G325" s="59"/>
      <c r="H325" s="59"/>
      <c r="I325" s="59"/>
      <c r="J325" s="59"/>
      <c r="K325" s="59"/>
      <c r="L325" s="59"/>
    </row>
    <row r="326" spans="1:12" ht="24.6" customHeight="1">
      <c r="B326" s="35" t="s">
        <v>255</v>
      </c>
      <c r="C326" s="2" t="s">
        <v>256</v>
      </c>
      <c r="D326" s="16" t="s">
        <v>104</v>
      </c>
      <c r="E326" s="17">
        <v>6.07</v>
      </c>
      <c r="F326" s="17">
        <v>7.09</v>
      </c>
      <c r="G326" s="17">
        <v>32.380000000000003</v>
      </c>
      <c r="H326" s="17">
        <v>218</v>
      </c>
      <c r="I326" s="17">
        <v>1.17</v>
      </c>
      <c r="J326" s="17">
        <v>132.57</v>
      </c>
      <c r="K326" s="17">
        <v>20.3</v>
      </c>
      <c r="L326" s="17">
        <v>0.47</v>
      </c>
    </row>
    <row r="327" spans="1:12" ht="18" customHeight="1">
      <c r="B327" s="15" t="s">
        <v>138</v>
      </c>
      <c r="C327" s="2" t="s">
        <v>137</v>
      </c>
      <c r="D327" s="16">
        <v>20</v>
      </c>
      <c r="E327" s="17">
        <v>3.48</v>
      </c>
      <c r="F327" s="17">
        <v>4.43</v>
      </c>
      <c r="G327" s="17">
        <v>0</v>
      </c>
      <c r="H327" s="17">
        <v>54</v>
      </c>
      <c r="I327" s="17">
        <v>0.1</v>
      </c>
      <c r="J327" s="17">
        <v>176</v>
      </c>
      <c r="K327" s="17">
        <v>5.25</v>
      </c>
      <c r="L327" s="17">
        <v>0.15</v>
      </c>
    </row>
    <row r="328" spans="1:12" ht="19.149999999999999" customHeight="1">
      <c r="B328" s="15"/>
      <c r="C328" s="2" t="s">
        <v>108</v>
      </c>
      <c r="D328" s="16">
        <v>25</v>
      </c>
      <c r="E328" s="17">
        <v>1.98</v>
      </c>
      <c r="F328" s="17">
        <v>0.25</v>
      </c>
      <c r="G328" s="17">
        <v>12.08</v>
      </c>
      <c r="H328" s="17">
        <v>58.75</v>
      </c>
      <c r="I328" s="17">
        <v>0</v>
      </c>
      <c r="J328" s="17">
        <v>5.75</v>
      </c>
      <c r="K328" s="17">
        <v>8.25</v>
      </c>
      <c r="L328" s="17">
        <v>0.5</v>
      </c>
    </row>
    <row r="329" spans="1:12" ht="18" customHeight="1">
      <c r="A329" s="14">
        <v>9</v>
      </c>
      <c r="B329" s="15" t="s">
        <v>111</v>
      </c>
      <c r="C329" s="2" t="s">
        <v>109</v>
      </c>
      <c r="D329" s="16">
        <v>180</v>
      </c>
      <c r="E329" s="17">
        <v>2.85</v>
      </c>
      <c r="F329" s="17">
        <v>2.41</v>
      </c>
      <c r="G329" s="17">
        <v>11.37</v>
      </c>
      <c r="H329" s="17">
        <v>79.06</v>
      </c>
      <c r="I329" s="17">
        <v>1.17</v>
      </c>
      <c r="J329" s="17">
        <v>113.17</v>
      </c>
      <c r="K329" s="17">
        <v>12.6</v>
      </c>
      <c r="L329" s="17">
        <v>0.12</v>
      </c>
    </row>
    <row r="330" spans="1:12" ht="18" customHeight="1">
      <c r="A330" s="14">
        <v>9</v>
      </c>
      <c r="B330" s="15"/>
      <c r="C330" s="15" t="s">
        <v>14</v>
      </c>
      <c r="D330" s="16">
        <v>430</v>
      </c>
      <c r="E330" s="31">
        <f>E326+E327+E328+E329</f>
        <v>14.38</v>
      </c>
      <c r="F330" s="31">
        <f t="shared" ref="F330:L330" si="62">F326+F327+F328+F329</f>
        <v>14.18</v>
      </c>
      <c r="G330" s="31">
        <f t="shared" si="62"/>
        <v>55.83</v>
      </c>
      <c r="H330" s="31">
        <f t="shared" si="62"/>
        <v>409.81</v>
      </c>
      <c r="I330" s="31">
        <f t="shared" si="62"/>
        <v>2.44</v>
      </c>
      <c r="J330" s="31">
        <f t="shared" si="62"/>
        <v>427.49</v>
      </c>
      <c r="K330" s="31">
        <f t="shared" si="62"/>
        <v>46.4</v>
      </c>
      <c r="L330" s="31">
        <f t="shared" si="62"/>
        <v>1.2400000000000002</v>
      </c>
    </row>
    <row r="331" spans="1:12" ht="18" customHeight="1">
      <c r="B331" s="56" t="s">
        <v>232</v>
      </c>
      <c r="C331" s="57"/>
      <c r="D331" s="57"/>
      <c r="E331" s="57"/>
      <c r="F331" s="57"/>
      <c r="G331" s="57"/>
      <c r="H331" s="57"/>
      <c r="I331" s="57"/>
      <c r="J331" s="57"/>
      <c r="K331" s="57"/>
      <c r="L331" s="58"/>
    </row>
    <row r="332" spans="1:12" ht="18" customHeight="1">
      <c r="B332" s="15" t="s">
        <v>252</v>
      </c>
      <c r="C332" s="2" t="s">
        <v>77</v>
      </c>
      <c r="D332" s="16">
        <v>120</v>
      </c>
      <c r="E332" s="17">
        <v>0.48</v>
      </c>
      <c r="F332" s="17">
        <v>0.48</v>
      </c>
      <c r="G332" s="17">
        <v>11.76</v>
      </c>
      <c r="H332" s="17">
        <v>56</v>
      </c>
      <c r="I332" s="17">
        <v>12</v>
      </c>
      <c r="J332" s="17">
        <v>19.2</v>
      </c>
      <c r="K332" s="17">
        <v>10.8</v>
      </c>
      <c r="L332" s="17">
        <v>2.64</v>
      </c>
    </row>
    <row r="333" spans="1:12" ht="18" customHeight="1">
      <c r="B333" s="15"/>
      <c r="C333" s="15" t="s">
        <v>14</v>
      </c>
      <c r="D333" s="16">
        <f>D332</f>
        <v>120</v>
      </c>
      <c r="E333" s="31">
        <f>E332</f>
        <v>0.48</v>
      </c>
      <c r="F333" s="31">
        <f t="shared" ref="F333:L333" si="63">F332</f>
        <v>0.48</v>
      </c>
      <c r="G333" s="31">
        <f t="shared" si="63"/>
        <v>11.76</v>
      </c>
      <c r="H333" s="31">
        <f t="shared" si="63"/>
        <v>56</v>
      </c>
      <c r="I333" s="31">
        <f t="shared" si="63"/>
        <v>12</v>
      </c>
      <c r="J333" s="31">
        <f t="shared" si="63"/>
        <v>19.2</v>
      </c>
      <c r="K333" s="31">
        <f t="shared" si="63"/>
        <v>10.8</v>
      </c>
      <c r="L333" s="31">
        <f t="shared" si="63"/>
        <v>2.64</v>
      </c>
    </row>
    <row r="334" spans="1:12" ht="18" customHeight="1">
      <c r="A334" s="14">
        <v>9</v>
      </c>
      <c r="B334" s="56" t="s">
        <v>15</v>
      </c>
      <c r="C334" s="57"/>
      <c r="D334" s="57"/>
      <c r="E334" s="57"/>
      <c r="F334" s="57"/>
      <c r="G334" s="57"/>
      <c r="H334" s="57"/>
      <c r="I334" s="57"/>
      <c r="J334" s="57"/>
      <c r="K334" s="57"/>
      <c r="L334" s="58"/>
    </row>
    <row r="335" spans="1:12" ht="18" customHeight="1">
      <c r="A335" s="14">
        <v>9</v>
      </c>
      <c r="B335" s="15" t="s">
        <v>225</v>
      </c>
      <c r="C335" s="2" t="s">
        <v>224</v>
      </c>
      <c r="D335" s="16">
        <v>50</v>
      </c>
      <c r="E335" s="18">
        <v>0.71</v>
      </c>
      <c r="F335" s="18">
        <v>3.04</v>
      </c>
      <c r="G335" s="18">
        <v>4.18</v>
      </c>
      <c r="H335" s="18">
        <v>46.95</v>
      </c>
      <c r="I335" s="18">
        <v>4.75</v>
      </c>
      <c r="J335" s="18">
        <v>17.579999999999998</v>
      </c>
      <c r="K335" s="18">
        <v>10.45</v>
      </c>
      <c r="L335" s="18">
        <v>0.67</v>
      </c>
    </row>
    <row r="336" spans="1:12" ht="18" customHeight="1">
      <c r="B336" s="15" t="s">
        <v>226</v>
      </c>
      <c r="C336" s="2" t="s">
        <v>27</v>
      </c>
      <c r="D336" s="35">
        <v>250</v>
      </c>
      <c r="E336" s="18">
        <v>5.49</v>
      </c>
      <c r="F336" s="18">
        <v>5.27</v>
      </c>
      <c r="G336" s="18">
        <v>16.32</v>
      </c>
      <c r="H336" s="18">
        <v>134.75</v>
      </c>
      <c r="I336" s="18">
        <v>5.81</v>
      </c>
      <c r="J336" s="18">
        <v>38.08</v>
      </c>
      <c r="K336" s="18">
        <v>35.299999999999997</v>
      </c>
      <c r="L336" s="18">
        <v>2.0299999999999998</v>
      </c>
    </row>
    <row r="337" spans="1:12" ht="18" customHeight="1">
      <c r="B337" s="15" t="s">
        <v>120</v>
      </c>
      <c r="C337" s="2" t="s">
        <v>227</v>
      </c>
      <c r="D337" s="16">
        <v>80</v>
      </c>
      <c r="E337" s="18">
        <v>12.44</v>
      </c>
      <c r="F337" s="18">
        <v>9.24</v>
      </c>
      <c r="G337" s="18">
        <v>12.56</v>
      </c>
      <c r="H337" s="18">
        <v>183</v>
      </c>
      <c r="I337" s="18">
        <v>0.12</v>
      </c>
      <c r="J337" s="18">
        <v>35</v>
      </c>
      <c r="K337" s="18">
        <v>25.7</v>
      </c>
      <c r="L337" s="18">
        <v>1.2</v>
      </c>
    </row>
    <row r="338" spans="1:12" ht="18" customHeight="1">
      <c r="B338" s="15" t="s">
        <v>147</v>
      </c>
      <c r="C338" s="2" t="s">
        <v>228</v>
      </c>
      <c r="D338" s="16">
        <v>130</v>
      </c>
      <c r="E338" s="18">
        <v>3.97</v>
      </c>
      <c r="F338" s="18">
        <v>4.34</v>
      </c>
      <c r="G338" s="18">
        <v>17.79</v>
      </c>
      <c r="H338" s="18">
        <v>126.1</v>
      </c>
      <c r="I338" s="18">
        <v>0</v>
      </c>
      <c r="J338" s="18">
        <v>7.32</v>
      </c>
      <c r="K338" s="18">
        <v>62.43</v>
      </c>
      <c r="L338" s="18">
        <v>2.1</v>
      </c>
    </row>
    <row r="339" spans="1:12" ht="18" customHeight="1">
      <c r="A339" s="14">
        <v>9</v>
      </c>
      <c r="B339" s="15" t="s">
        <v>98</v>
      </c>
      <c r="C339" s="2" t="s">
        <v>83</v>
      </c>
      <c r="D339" s="16">
        <v>200</v>
      </c>
      <c r="E339" s="18">
        <v>0.44</v>
      </c>
      <c r="F339" s="18">
        <v>0.02</v>
      </c>
      <c r="G339" s="18">
        <v>20.78</v>
      </c>
      <c r="H339" s="18">
        <v>85</v>
      </c>
      <c r="I339" s="18">
        <v>0.4</v>
      </c>
      <c r="J339" s="18">
        <v>31.61</v>
      </c>
      <c r="K339" s="18">
        <v>6</v>
      </c>
      <c r="L339" s="18">
        <v>1.23</v>
      </c>
    </row>
    <row r="340" spans="1:12" ht="18" customHeight="1">
      <c r="B340" s="15"/>
      <c r="C340" s="2" t="s">
        <v>16</v>
      </c>
      <c r="D340" s="16">
        <v>30</v>
      </c>
      <c r="E340" s="18">
        <v>1.68</v>
      </c>
      <c r="F340" s="18">
        <v>0.33</v>
      </c>
      <c r="G340" s="18">
        <v>14.82</v>
      </c>
      <c r="H340" s="18">
        <v>68.97</v>
      </c>
      <c r="I340" s="18">
        <v>0</v>
      </c>
      <c r="J340" s="18">
        <v>6.9</v>
      </c>
      <c r="K340" s="18">
        <v>7.5</v>
      </c>
      <c r="L340" s="18">
        <v>0.93</v>
      </c>
    </row>
    <row r="341" spans="1:12" ht="18" customHeight="1">
      <c r="B341" s="15"/>
      <c r="C341" s="2" t="s">
        <v>84</v>
      </c>
      <c r="D341" s="16">
        <v>15</v>
      </c>
      <c r="E341" s="18">
        <v>1.19</v>
      </c>
      <c r="F341" s="18">
        <v>0.15</v>
      </c>
      <c r="G341" s="18">
        <v>7.25</v>
      </c>
      <c r="H341" s="18">
        <v>35.25</v>
      </c>
      <c r="I341" s="18">
        <v>0</v>
      </c>
      <c r="J341" s="18">
        <v>3.45</v>
      </c>
      <c r="K341" s="18">
        <v>4.95</v>
      </c>
      <c r="L341" s="18">
        <v>0.3</v>
      </c>
    </row>
    <row r="342" spans="1:12" ht="18" customHeight="1">
      <c r="A342" s="14">
        <v>9</v>
      </c>
      <c r="B342" s="15"/>
      <c r="C342" s="15" t="s">
        <v>14</v>
      </c>
      <c r="D342" s="16">
        <f>SUM(D335:D341)</f>
        <v>755</v>
      </c>
      <c r="E342" s="15">
        <f>E335+E336+E337+E338+E339+E340+E341</f>
        <v>25.92</v>
      </c>
      <c r="F342" s="15">
        <f t="shared" ref="F342:L342" si="64">F335+F336+F337+F338+F339+F340+F341</f>
        <v>22.389999999999993</v>
      </c>
      <c r="G342" s="15">
        <f t="shared" si="64"/>
        <v>93.699999999999989</v>
      </c>
      <c r="H342" s="15">
        <f t="shared" si="64"/>
        <v>680.02</v>
      </c>
      <c r="I342" s="15">
        <f t="shared" si="64"/>
        <v>11.079999999999998</v>
      </c>
      <c r="J342" s="15">
        <f t="shared" si="64"/>
        <v>139.93999999999997</v>
      </c>
      <c r="K342" s="15">
        <f t="shared" si="64"/>
        <v>152.32999999999998</v>
      </c>
      <c r="L342" s="15">
        <f t="shared" si="64"/>
        <v>8.4600000000000009</v>
      </c>
    </row>
    <row r="343" spans="1:12" ht="18" customHeight="1">
      <c r="B343" s="59" t="s">
        <v>69</v>
      </c>
      <c r="C343" s="59"/>
      <c r="D343" s="59"/>
      <c r="E343" s="59"/>
      <c r="F343" s="59"/>
      <c r="G343" s="59"/>
      <c r="H343" s="59"/>
      <c r="I343" s="59"/>
      <c r="J343" s="59"/>
      <c r="K343" s="59"/>
      <c r="L343" s="59"/>
    </row>
    <row r="344" spans="1:12" ht="18" customHeight="1">
      <c r="B344" s="15" t="s">
        <v>229</v>
      </c>
      <c r="C344" s="2" t="s">
        <v>71</v>
      </c>
      <c r="D344" s="35">
        <v>50</v>
      </c>
      <c r="E344" s="18">
        <v>3.88</v>
      </c>
      <c r="F344" s="18">
        <v>2.36</v>
      </c>
      <c r="G344" s="18">
        <v>26.15</v>
      </c>
      <c r="H344" s="18">
        <v>141</v>
      </c>
      <c r="I344" s="18">
        <v>0</v>
      </c>
      <c r="J344" s="18">
        <v>11</v>
      </c>
      <c r="K344" s="18">
        <v>14.5</v>
      </c>
      <c r="L344" s="18">
        <v>0.69</v>
      </c>
    </row>
    <row r="345" spans="1:12" ht="18" customHeight="1">
      <c r="B345" s="15" t="s">
        <v>99</v>
      </c>
      <c r="C345" s="2" t="s">
        <v>87</v>
      </c>
      <c r="D345" s="35">
        <v>200</v>
      </c>
      <c r="E345" s="18">
        <v>6.09</v>
      </c>
      <c r="F345" s="18">
        <v>5.42</v>
      </c>
      <c r="G345" s="18">
        <v>10.08</v>
      </c>
      <c r="H345" s="18">
        <v>113.3</v>
      </c>
      <c r="I345" s="18">
        <v>2.73</v>
      </c>
      <c r="J345" s="18">
        <v>252</v>
      </c>
      <c r="K345" s="18">
        <v>29.44</v>
      </c>
      <c r="L345" s="18">
        <v>0.21</v>
      </c>
    </row>
    <row r="346" spans="1:12" ht="18" customHeight="1">
      <c r="B346" s="15"/>
      <c r="C346" s="15" t="s">
        <v>14</v>
      </c>
      <c r="D346" s="35">
        <v>250</v>
      </c>
      <c r="E346" s="15">
        <f>E344+E345</f>
        <v>9.9699999999999989</v>
      </c>
      <c r="F346" s="15">
        <f t="shared" ref="F346:L346" si="65">F344+F345</f>
        <v>7.7799999999999994</v>
      </c>
      <c r="G346" s="15">
        <f t="shared" si="65"/>
        <v>36.229999999999997</v>
      </c>
      <c r="H346" s="15">
        <f t="shared" si="65"/>
        <v>254.3</v>
      </c>
      <c r="I346" s="15">
        <f t="shared" si="65"/>
        <v>2.73</v>
      </c>
      <c r="J346" s="15">
        <f t="shared" si="65"/>
        <v>263</v>
      </c>
      <c r="K346" s="15">
        <f t="shared" si="65"/>
        <v>43.94</v>
      </c>
      <c r="L346" s="15">
        <f t="shared" si="65"/>
        <v>0.89999999999999991</v>
      </c>
    </row>
    <row r="347" spans="1:12" ht="18" customHeight="1">
      <c r="B347" s="56" t="s">
        <v>67</v>
      </c>
      <c r="C347" s="57"/>
      <c r="D347" s="57"/>
      <c r="E347" s="57"/>
      <c r="F347" s="57"/>
      <c r="G347" s="57"/>
      <c r="H347" s="57"/>
      <c r="I347" s="57"/>
      <c r="J347" s="57"/>
      <c r="K347" s="57"/>
      <c r="L347" s="58"/>
    </row>
    <row r="348" spans="1:12" ht="18" customHeight="1">
      <c r="B348" s="15" t="s">
        <v>231</v>
      </c>
      <c r="C348" s="2" t="s">
        <v>230</v>
      </c>
      <c r="D348" s="35">
        <v>70</v>
      </c>
      <c r="E348" s="18">
        <v>11.71</v>
      </c>
      <c r="F348" s="18">
        <v>3.96</v>
      </c>
      <c r="G348" s="18">
        <v>9.3000000000000007</v>
      </c>
      <c r="H348" s="18">
        <v>119.8</v>
      </c>
      <c r="I348" s="18">
        <v>3.23</v>
      </c>
      <c r="J348" s="18">
        <v>37.9</v>
      </c>
      <c r="K348" s="18">
        <v>24.6</v>
      </c>
      <c r="L348" s="18">
        <v>0.87</v>
      </c>
    </row>
    <row r="349" spans="1:12" ht="18" customHeight="1">
      <c r="B349" s="15" t="s">
        <v>177</v>
      </c>
      <c r="C349" s="2" t="s">
        <v>176</v>
      </c>
      <c r="D349" s="35">
        <v>130</v>
      </c>
      <c r="E349" s="18">
        <v>3.98</v>
      </c>
      <c r="F349" s="18">
        <v>6.94</v>
      </c>
      <c r="G349" s="18">
        <v>15.86</v>
      </c>
      <c r="H349" s="18">
        <v>142</v>
      </c>
      <c r="I349" s="18">
        <v>20</v>
      </c>
      <c r="J349" s="18">
        <v>94.8</v>
      </c>
      <c r="K349" s="18">
        <v>48.8</v>
      </c>
      <c r="L349" s="18">
        <v>1.1599999999999999</v>
      </c>
    </row>
    <row r="350" spans="1:12" ht="18" customHeight="1">
      <c r="B350" s="15" t="s">
        <v>94</v>
      </c>
      <c r="C350" s="2" t="s">
        <v>78</v>
      </c>
      <c r="D350" s="16">
        <v>50</v>
      </c>
      <c r="E350" s="18">
        <v>0.7</v>
      </c>
      <c r="F350" s="18">
        <v>2.54</v>
      </c>
      <c r="G350" s="18">
        <v>4.51</v>
      </c>
      <c r="H350" s="18">
        <v>43.7</v>
      </c>
      <c r="I350" s="18">
        <v>16.23</v>
      </c>
      <c r="J350" s="18">
        <v>18.690000000000001</v>
      </c>
      <c r="K350" s="18">
        <v>7.58</v>
      </c>
      <c r="L350" s="18">
        <v>0.26</v>
      </c>
    </row>
    <row r="351" spans="1:12" ht="18" customHeight="1">
      <c r="B351" s="15" t="s">
        <v>141</v>
      </c>
      <c r="C351" s="2" t="s">
        <v>140</v>
      </c>
      <c r="D351" s="16">
        <v>50</v>
      </c>
      <c r="E351" s="18">
        <v>0.38</v>
      </c>
      <c r="F351" s="18">
        <v>3.04</v>
      </c>
      <c r="G351" s="18">
        <v>1.19</v>
      </c>
      <c r="H351" s="18">
        <v>33.65</v>
      </c>
      <c r="I351" s="18">
        <v>4.75</v>
      </c>
      <c r="J351" s="18">
        <v>10.93</v>
      </c>
      <c r="K351" s="18">
        <v>6.65</v>
      </c>
      <c r="L351" s="18">
        <v>0.38</v>
      </c>
    </row>
    <row r="352" spans="1:12" ht="18" customHeight="1">
      <c r="A352" s="14">
        <v>9</v>
      </c>
      <c r="B352" s="15"/>
      <c r="C352" s="2" t="s">
        <v>31</v>
      </c>
      <c r="D352" s="16"/>
      <c r="E352" s="15">
        <f>SUM(E350:E351)/2</f>
        <v>0.54</v>
      </c>
      <c r="F352" s="15">
        <f t="shared" ref="F352:L352" si="66">SUM(F350:F351)/2</f>
        <v>2.79</v>
      </c>
      <c r="G352" s="15">
        <f t="shared" si="66"/>
        <v>2.8499999999999996</v>
      </c>
      <c r="H352" s="15">
        <f t="shared" si="66"/>
        <v>38.674999999999997</v>
      </c>
      <c r="I352" s="15">
        <f t="shared" si="66"/>
        <v>10.49</v>
      </c>
      <c r="J352" s="15">
        <f t="shared" si="66"/>
        <v>14.81</v>
      </c>
      <c r="K352" s="15">
        <f t="shared" si="66"/>
        <v>7.1150000000000002</v>
      </c>
      <c r="L352" s="15">
        <f t="shared" si="66"/>
        <v>0.32</v>
      </c>
    </row>
    <row r="353" spans="1:12" ht="18" customHeight="1">
      <c r="B353" s="15"/>
      <c r="C353" s="2" t="s">
        <v>16</v>
      </c>
      <c r="D353" s="16">
        <v>20</v>
      </c>
      <c r="E353" s="18">
        <v>1.22</v>
      </c>
      <c r="F353" s="18">
        <v>0.22</v>
      </c>
      <c r="G353" s="18">
        <v>9.8800000000000008</v>
      </c>
      <c r="H353" s="18">
        <v>45.95</v>
      </c>
      <c r="I353" s="18">
        <v>0</v>
      </c>
      <c r="J353" s="18">
        <v>4.5999999999999996</v>
      </c>
      <c r="K353" s="18">
        <v>5</v>
      </c>
      <c r="L353" s="18">
        <v>0.62</v>
      </c>
    </row>
    <row r="354" spans="1:12" ht="18" customHeight="1">
      <c r="B354" s="15"/>
      <c r="C354" s="2" t="s">
        <v>108</v>
      </c>
      <c r="D354" s="16">
        <v>25</v>
      </c>
      <c r="E354" s="18">
        <v>1.98</v>
      </c>
      <c r="F354" s="18">
        <v>0.25</v>
      </c>
      <c r="G354" s="18">
        <v>12.08</v>
      </c>
      <c r="H354" s="18">
        <v>58.75</v>
      </c>
      <c r="I354" s="18">
        <v>0</v>
      </c>
      <c r="J354" s="18">
        <v>5.75</v>
      </c>
      <c r="K354" s="18">
        <v>8.25</v>
      </c>
      <c r="L354" s="18">
        <v>0.5</v>
      </c>
    </row>
    <row r="355" spans="1:12" ht="18" customHeight="1">
      <c r="B355" s="15" t="s">
        <v>158</v>
      </c>
      <c r="C355" s="2" t="s">
        <v>155</v>
      </c>
      <c r="D355" s="16" t="s">
        <v>156</v>
      </c>
      <c r="E355" s="18">
        <v>0.01</v>
      </c>
      <c r="F355" s="18">
        <v>0.01</v>
      </c>
      <c r="G355" s="18">
        <v>5.99</v>
      </c>
      <c r="H355" s="18">
        <v>23.94</v>
      </c>
      <c r="I355" s="18">
        <v>0.02</v>
      </c>
      <c r="J355" s="18">
        <v>9.91</v>
      </c>
      <c r="K355" s="18">
        <v>1.3</v>
      </c>
      <c r="L355" s="18">
        <v>0.27</v>
      </c>
    </row>
    <row r="356" spans="1:12" ht="18" customHeight="1">
      <c r="B356" s="15"/>
      <c r="C356" s="15" t="s">
        <v>14</v>
      </c>
      <c r="D356" s="16">
        <v>481</v>
      </c>
      <c r="E356" s="15">
        <f>E355+E354+E353+E352+E349+E348</f>
        <v>19.440000000000001</v>
      </c>
      <c r="F356" s="15">
        <f t="shared" ref="F356:L356" si="67">F355+F354+F353+F352+F349+F348</f>
        <v>14.170000000000002</v>
      </c>
      <c r="G356" s="15">
        <f t="shared" si="67"/>
        <v>55.960000000000008</v>
      </c>
      <c r="H356" s="15">
        <f t="shared" si="67"/>
        <v>429.11500000000001</v>
      </c>
      <c r="I356" s="15">
        <f t="shared" si="67"/>
        <v>33.739999999999995</v>
      </c>
      <c r="J356" s="15">
        <f t="shared" si="67"/>
        <v>167.77</v>
      </c>
      <c r="K356" s="15">
        <f t="shared" si="67"/>
        <v>95.064999999999998</v>
      </c>
      <c r="L356" s="15">
        <f t="shared" si="67"/>
        <v>3.74</v>
      </c>
    </row>
    <row r="357" spans="1:12" ht="18" customHeight="1">
      <c r="A357" s="14">
        <v>9</v>
      </c>
      <c r="B357" s="15"/>
      <c r="C357" s="15" t="s">
        <v>25</v>
      </c>
      <c r="D357" s="16">
        <f>D330+D333+D342+D356+D346</f>
        <v>2036</v>
      </c>
      <c r="E357" s="15">
        <f>E330+E333+E342+E356+E346</f>
        <v>70.19</v>
      </c>
      <c r="F357" s="15">
        <f t="shared" ref="F357:L357" si="68">F330+F333+F342+F356+F346</f>
        <v>59</v>
      </c>
      <c r="G357" s="15">
        <f t="shared" si="68"/>
        <v>253.48</v>
      </c>
      <c r="H357" s="15">
        <f t="shared" si="68"/>
        <v>1829.2449999999999</v>
      </c>
      <c r="I357" s="15">
        <f t="shared" si="68"/>
        <v>61.989999999999988</v>
      </c>
      <c r="J357" s="15">
        <f t="shared" si="68"/>
        <v>1017.4</v>
      </c>
      <c r="K357" s="15">
        <f t="shared" si="68"/>
        <v>348.53499999999997</v>
      </c>
      <c r="L357" s="15">
        <f t="shared" si="68"/>
        <v>16.98</v>
      </c>
    </row>
    <row r="358" spans="1:12" ht="20.100000000000001" customHeight="1">
      <c r="B358" s="52"/>
      <c r="C358" s="52" t="s">
        <v>246</v>
      </c>
      <c r="D358" s="53"/>
      <c r="E358" s="52">
        <v>54</v>
      </c>
      <c r="F358" s="52">
        <v>60</v>
      </c>
      <c r="G358" s="52">
        <v>261</v>
      </c>
      <c r="H358" s="52">
        <v>1800</v>
      </c>
      <c r="I358" s="52">
        <v>50</v>
      </c>
      <c r="J358" s="52">
        <v>900</v>
      </c>
      <c r="K358" s="52">
        <v>200</v>
      </c>
      <c r="L358" s="52">
        <v>10</v>
      </c>
    </row>
    <row r="359" spans="1:12" ht="20.100000000000001" customHeight="1">
      <c r="B359" s="54"/>
      <c r="C359" s="54" t="s">
        <v>247</v>
      </c>
      <c r="D359" s="55"/>
      <c r="E359" s="54">
        <f>ROUND(E357/E358*100-100,2)</f>
        <v>29.98</v>
      </c>
      <c r="F359" s="54">
        <f t="shared" ref="F359:L359" si="69">ROUND(F357/F358*100-100,2)</f>
        <v>-1.67</v>
      </c>
      <c r="G359" s="54">
        <f t="shared" si="69"/>
        <v>-2.88</v>
      </c>
      <c r="H359" s="54">
        <f t="shared" si="69"/>
        <v>1.62</v>
      </c>
      <c r="I359" s="54">
        <f t="shared" si="69"/>
        <v>23.98</v>
      </c>
      <c r="J359" s="54">
        <f t="shared" si="69"/>
        <v>13.04</v>
      </c>
      <c r="K359" s="54">
        <f t="shared" si="69"/>
        <v>74.27</v>
      </c>
      <c r="L359" s="54">
        <f t="shared" si="69"/>
        <v>69.8</v>
      </c>
    </row>
    <row r="360" spans="1:12" s="9" customFormat="1" ht="20.100000000000001" customHeight="1">
      <c r="B360" s="10" t="s">
        <v>64</v>
      </c>
      <c r="C360" s="11"/>
      <c r="D360" s="20"/>
      <c r="E360" s="21"/>
      <c r="F360" s="21"/>
      <c r="G360" s="21"/>
      <c r="H360" s="21"/>
      <c r="I360" s="21"/>
      <c r="J360" s="21"/>
      <c r="K360" s="21"/>
      <c r="L360" s="21"/>
    </row>
    <row r="361" spans="1:12" s="9" customFormat="1" ht="20.100000000000001" customHeight="1">
      <c r="B361" s="10" t="s">
        <v>60</v>
      </c>
      <c r="C361" s="11"/>
      <c r="D361" s="20"/>
      <c r="E361" s="21"/>
      <c r="F361" s="21"/>
      <c r="G361" s="21"/>
      <c r="H361" s="21"/>
      <c r="I361" s="21"/>
      <c r="J361" s="21"/>
      <c r="K361" s="21"/>
      <c r="L361" s="21"/>
    </row>
    <row r="362" spans="1:12" s="9" customFormat="1" ht="15" customHeight="1">
      <c r="B362" s="10" t="s">
        <v>66</v>
      </c>
      <c r="C362" s="11"/>
      <c r="D362" s="12"/>
      <c r="E362" s="13"/>
      <c r="F362" s="13"/>
      <c r="G362" s="13"/>
      <c r="H362" s="13"/>
      <c r="I362" s="13"/>
      <c r="J362" s="13"/>
      <c r="K362" s="13"/>
      <c r="L362" s="13"/>
    </row>
    <row r="363" spans="1:12" s="9" customFormat="1" ht="20.100000000000001" hidden="1" customHeight="1">
      <c r="B363" s="19"/>
      <c r="C363" s="19"/>
      <c r="D363" s="20"/>
      <c r="E363" s="21"/>
      <c r="F363" s="21"/>
      <c r="G363" s="21"/>
      <c r="H363" s="21"/>
      <c r="I363" s="21"/>
      <c r="J363" s="21"/>
      <c r="K363" s="21"/>
      <c r="L363" s="21"/>
    </row>
    <row r="364" spans="1:12" s="9" customFormat="1" ht="37.5" customHeight="1">
      <c r="B364" s="60" t="s">
        <v>0</v>
      </c>
      <c r="C364" s="60" t="s">
        <v>1</v>
      </c>
      <c r="D364" s="61" t="s">
        <v>2</v>
      </c>
      <c r="E364" s="59" t="s">
        <v>3</v>
      </c>
      <c r="F364" s="59"/>
      <c r="G364" s="59"/>
      <c r="H364" s="59" t="s">
        <v>4</v>
      </c>
      <c r="I364" s="15"/>
      <c r="J364" s="59" t="s">
        <v>5</v>
      </c>
      <c r="K364" s="59"/>
      <c r="L364" s="59"/>
    </row>
    <row r="365" spans="1:12" s="9" customFormat="1" ht="42.75" customHeight="1">
      <c r="B365" s="60"/>
      <c r="C365" s="60"/>
      <c r="D365" s="61"/>
      <c r="E365" s="15" t="s">
        <v>6</v>
      </c>
      <c r="F365" s="15" t="s">
        <v>7</v>
      </c>
      <c r="G365" s="15" t="s">
        <v>8</v>
      </c>
      <c r="H365" s="59"/>
      <c r="I365" s="15" t="s">
        <v>9</v>
      </c>
      <c r="J365" s="15" t="s">
        <v>10</v>
      </c>
      <c r="K365" s="15" t="s">
        <v>11</v>
      </c>
      <c r="L365" s="15" t="s">
        <v>12</v>
      </c>
    </row>
    <row r="366" spans="1:12" ht="18" customHeight="1">
      <c r="A366" s="14">
        <v>10</v>
      </c>
      <c r="B366" s="59" t="s">
        <v>13</v>
      </c>
      <c r="C366" s="59"/>
      <c r="D366" s="59"/>
      <c r="E366" s="59"/>
      <c r="F366" s="59"/>
      <c r="G366" s="59"/>
      <c r="H366" s="62"/>
      <c r="I366" s="62"/>
      <c r="J366" s="62"/>
      <c r="K366" s="62"/>
      <c r="L366" s="62"/>
    </row>
    <row r="367" spans="1:12" ht="31.15" customHeight="1">
      <c r="A367" s="14">
        <v>10</v>
      </c>
      <c r="B367" s="32" t="s">
        <v>192</v>
      </c>
      <c r="C367" s="2" t="s">
        <v>190</v>
      </c>
      <c r="D367" s="35" t="s">
        <v>104</v>
      </c>
      <c r="E367" s="33">
        <v>5.0599999999999996</v>
      </c>
      <c r="F367" s="33">
        <v>7.09</v>
      </c>
      <c r="G367" s="33">
        <v>33.42</v>
      </c>
      <c r="H367" s="33">
        <v>218</v>
      </c>
      <c r="I367" s="33">
        <v>1.17</v>
      </c>
      <c r="J367" s="33">
        <v>128.88999999999999</v>
      </c>
      <c r="K367" s="33">
        <v>30.12</v>
      </c>
      <c r="L367" s="33">
        <v>0.47</v>
      </c>
    </row>
    <row r="368" spans="1:12" ht="18" customHeight="1">
      <c r="B368" s="32" t="s">
        <v>234</v>
      </c>
      <c r="C368" s="2" t="s">
        <v>233</v>
      </c>
      <c r="D368" s="16">
        <v>80</v>
      </c>
      <c r="E368" s="33">
        <v>9.2100000000000009</v>
      </c>
      <c r="F368" s="33">
        <v>12.32</v>
      </c>
      <c r="G368" s="33">
        <v>1.33</v>
      </c>
      <c r="H368" s="33">
        <v>153.33000000000001</v>
      </c>
      <c r="I368" s="33">
        <v>1.04</v>
      </c>
      <c r="J368" s="33">
        <v>151.19999999999999</v>
      </c>
      <c r="K368" s="33">
        <v>13.46</v>
      </c>
      <c r="L368" s="33">
        <v>1.53</v>
      </c>
    </row>
    <row r="369" spans="1:12" ht="18" customHeight="1">
      <c r="B369" s="32"/>
      <c r="C369" s="2" t="s">
        <v>108</v>
      </c>
      <c r="D369" s="16">
        <v>25</v>
      </c>
      <c r="E369" s="33">
        <v>1.98</v>
      </c>
      <c r="F369" s="33">
        <v>0.25</v>
      </c>
      <c r="G369" s="33">
        <v>12.08</v>
      </c>
      <c r="H369" s="33">
        <v>58.75</v>
      </c>
      <c r="I369" s="33">
        <v>0</v>
      </c>
      <c r="J369" s="33">
        <v>5.75</v>
      </c>
      <c r="K369" s="33">
        <v>8.25</v>
      </c>
      <c r="L369" s="33">
        <v>0.5</v>
      </c>
    </row>
    <row r="370" spans="1:12" ht="18" customHeight="1">
      <c r="A370" s="14">
        <v>10</v>
      </c>
      <c r="B370" s="32" t="s">
        <v>158</v>
      </c>
      <c r="C370" s="2" t="s">
        <v>155</v>
      </c>
      <c r="D370" s="16" t="s">
        <v>156</v>
      </c>
      <c r="E370" s="33">
        <v>0.01</v>
      </c>
      <c r="F370" s="33">
        <v>0.01</v>
      </c>
      <c r="G370" s="33">
        <v>5.99</v>
      </c>
      <c r="H370" s="33">
        <v>23.94</v>
      </c>
      <c r="I370" s="33">
        <v>0.02</v>
      </c>
      <c r="J370" s="33">
        <v>9.91</v>
      </c>
      <c r="K370" s="33">
        <v>1.3</v>
      </c>
      <c r="L370" s="33">
        <v>0.27</v>
      </c>
    </row>
    <row r="371" spans="1:12" ht="18" customHeight="1">
      <c r="A371" s="14">
        <v>10</v>
      </c>
      <c r="B371" s="15"/>
      <c r="C371" s="15" t="s">
        <v>14</v>
      </c>
      <c r="D371" s="16">
        <v>496</v>
      </c>
      <c r="E371" s="15">
        <f>E367+E368+E369+E370</f>
        <v>16.260000000000002</v>
      </c>
      <c r="F371" s="15">
        <f t="shared" ref="F371:L371" si="70">F367+F368+F369+F370</f>
        <v>19.670000000000002</v>
      </c>
      <c r="G371" s="15">
        <f t="shared" si="70"/>
        <v>52.82</v>
      </c>
      <c r="H371" s="15">
        <f t="shared" si="70"/>
        <v>454.02000000000004</v>
      </c>
      <c r="I371" s="15">
        <f t="shared" si="70"/>
        <v>2.23</v>
      </c>
      <c r="J371" s="15">
        <f t="shared" si="70"/>
        <v>295.75</v>
      </c>
      <c r="K371" s="15">
        <f t="shared" si="70"/>
        <v>53.129999999999995</v>
      </c>
      <c r="L371" s="15">
        <f t="shared" si="70"/>
        <v>2.77</v>
      </c>
    </row>
    <row r="372" spans="1:12" ht="18" customHeight="1">
      <c r="B372" s="56" t="s">
        <v>232</v>
      </c>
      <c r="C372" s="57"/>
      <c r="D372" s="57"/>
      <c r="E372" s="57"/>
      <c r="F372" s="57"/>
      <c r="G372" s="57"/>
      <c r="H372" s="57"/>
      <c r="I372" s="57"/>
      <c r="J372" s="57"/>
      <c r="K372" s="57"/>
      <c r="L372" s="58"/>
    </row>
    <row r="373" spans="1:12" ht="18" customHeight="1">
      <c r="B373" s="32" t="s">
        <v>113</v>
      </c>
      <c r="C373" s="2" t="s">
        <v>112</v>
      </c>
      <c r="D373" s="16">
        <v>200</v>
      </c>
      <c r="E373" s="33">
        <v>1</v>
      </c>
      <c r="F373" s="33">
        <v>0</v>
      </c>
      <c r="G373" s="33">
        <v>20.2</v>
      </c>
      <c r="H373" s="33">
        <v>85.3</v>
      </c>
      <c r="I373" s="33">
        <v>4</v>
      </c>
      <c r="J373" s="33">
        <v>14</v>
      </c>
      <c r="K373" s="33">
        <v>8</v>
      </c>
      <c r="L373" s="33">
        <v>2.8</v>
      </c>
    </row>
    <row r="374" spans="1:12" ht="18" customHeight="1">
      <c r="B374" s="32"/>
      <c r="C374" s="15" t="s">
        <v>14</v>
      </c>
      <c r="D374" s="16">
        <f>D373</f>
        <v>200</v>
      </c>
      <c r="E374" s="15">
        <f>E373</f>
        <v>1</v>
      </c>
      <c r="F374" s="15">
        <f t="shared" ref="F374:L374" si="71">F373</f>
        <v>0</v>
      </c>
      <c r="G374" s="15">
        <f t="shared" si="71"/>
        <v>20.2</v>
      </c>
      <c r="H374" s="15">
        <f t="shared" si="71"/>
        <v>85.3</v>
      </c>
      <c r="I374" s="15">
        <f t="shared" si="71"/>
        <v>4</v>
      </c>
      <c r="J374" s="15">
        <f t="shared" si="71"/>
        <v>14</v>
      </c>
      <c r="K374" s="15">
        <f t="shared" si="71"/>
        <v>8</v>
      </c>
      <c r="L374" s="15">
        <f t="shared" si="71"/>
        <v>2.8</v>
      </c>
    </row>
    <row r="375" spans="1:12" ht="18" customHeight="1">
      <c r="A375" s="14">
        <v>10</v>
      </c>
      <c r="B375" s="59" t="s">
        <v>15</v>
      </c>
      <c r="C375" s="59"/>
      <c r="D375" s="59"/>
      <c r="E375" s="59"/>
      <c r="F375" s="59"/>
      <c r="G375" s="59"/>
      <c r="H375" s="59"/>
      <c r="I375" s="59"/>
      <c r="J375" s="59"/>
      <c r="K375" s="59"/>
      <c r="L375" s="59"/>
    </row>
    <row r="376" spans="1:12" ht="18" customHeight="1">
      <c r="A376" s="14">
        <v>10</v>
      </c>
      <c r="B376" s="15" t="s">
        <v>179</v>
      </c>
      <c r="C376" s="2" t="s">
        <v>178</v>
      </c>
      <c r="D376" s="16">
        <v>50</v>
      </c>
      <c r="E376" s="33">
        <v>0.5</v>
      </c>
      <c r="F376" s="33">
        <v>2.25</v>
      </c>
      <c r="G376" s="33">
        <v>7.25</v>
      </c>
      <c r="H376" s="33">
        <v>50</v>
      </c>
      <c r="I376" s="33">
        <v>0.86</v>
      </c>
      <c r="J376" s="33">
        <v>10.35</v>
      </c>
      <c r="K376" s="33">
        <v>14.25</v>
      </c>
      <c r="L376" s="33">
        <v>0.28000000000000003</v>
      </c>
    </row>
    <row r="377" spans="1:12" ht="23.25" customHeight="1">
      <c r="B377" s="15" t="s">
        <v>223</v>
      </c>
      <c r="C377" s="2" t="s">
        <v>222</v>
      </c>
      <c r="D377" s="35">
        <v>50</v>
      </c>
      <c r="E377" s="33">
        <v>0.56999999999999995</v>
      </c>
      <c r="F377" s="33">
        <v>3.09</v>
      </c>
      <c r="G377" s="33">
        <v>2.36</v>
      </c>
      <c r="H377" s="33">
        <v>39.549999999999997</v>
      </c>
      <c r="I377" s="33">
        <v>10.210000000000001</v>
      </c>
      <c r="J377" s="33">
        <v>8.7899999999999991</v>
      </c>
      <c r="K377" s="33">
        <v>8.9</v>
      </c>
      <c r="L377" s="33">
        <v>0.42</v>
      </c>
    </row>
    <row r="378" spans="1:12" ht="18" customHeight="1">
      <c r="B378" s="15"/>
      <c r="C378" s="2" t="s">
        <v>31</v>
      </c>
      <c r="D378" s="16"/>
      <c r="E378" s="48">
        <f>SUM(E376:E377)/2</f>
        <v>0.53499999999999992</v>
      </c>
      <c r="F378" s="48">
        <f t="shared" ref="F378:L378" si="72">SUM(F376:F377)/2</f>
        <v>2.67</v>
      </c>
      <c r="G378" s="48">
        <f t="shared" si="72"/>
        <v>4.8049999999999997</v>
      </c>
      <c r="H378" s="48">
        <f t="shared" si="72"/>
        <v>44.774999999999999</v>
      </c>
      <c r="I378" s="48">
        <f t="shared" si="72"/>
        <v>5.5350000000000001</v>
      </c>
      <c r="J378" s="48">
        <f t="shared" si="72"/>
        <v>9.57</v>
      </c>
      <c r="K378" s="48">
        <f t="shared" si="72"/>
        <v>11.574999999999999</v>
      </c>
      <c r="L378" s="48">
        <f t="shared" si="72"/>
        <v>0.35</v>
      </c>
    </row>
    <row r="379" spans="1:12" ht="18" customHeight="1">
      <c r="B379" s="15" t="s">
        <v>237</v>
      </c>
      <c r="C379" s="2" t="s">
        <v>235</v>
      </c>
      <c r="D379" s="16" t="s">
        <v>236</v>
      </c>
      <c r="E379" s="33">
        <v>5.61</v>
      </c>
      <c r="F379" s="33">
        <v>3.03</v>
      </c>
      <c r="G379" s="33">
        <v>15.67</v>
      </c>
      <c r="H379" s="33">
        <v>112.25</v>
      </c>
      <c r="I379" s="33">
        <v>11.19</v>
      </c>
      <c r="J379" s="33">
        <v>31.7</v>
      </c>
      <c r="K379" s="33">
        <v>36.15</v>
      </c>
      <c r="L379" s="33">
        <v>1.28</v>
      </c>
    </row>
    <row r="380" spans="1:12" ht="18" customHeight="1">
      <c r="A380" s="14">
        <v>10</v>
      </c>
      <c r="B380" s="15" t="s">
        <v>218</v>
      </c>
      <c r="C380" s="2" t="s">
        <v>238</v>
      </c>
      <c r="D380" s="16">
        <v>80</v>
      </c>
      <c r="E380" s="33">
        <v>12.92</v>
      </c>
      <c r="F380" s="33">
        <v>11.85</v>
      </c>
      <c r="G380" s="33">
        <v>13.46</v>
      </c>
      <c r="H380" s="33">
        <v>212</v>
      </c>
      <c r="I380" s="33">
        <v>0.73</v>
      </c>
      <c r="J380" s="33">
        <v>34.1</v>
      </c>
      <c r="K380" s="33">
        <v>21.6</v>
      </c>
      <c r="L380" s="33">
        <v>1.3</v>
      </c>
    </row>
    <row r="381" spans="1:12" ht="18" customHeight="1">
      <c r="B381" s="15" t="s">
        <v>123</v>
      </c>
      <c r="C381" s="2" t="s">
        <v>122</v>
      </c>
      <c r="D381" s="16">
        <v>130</v>
      </c>
      <c r="E381" s="33">
        <v>4.78</v>
      </c>
      <c r="F381" s="33">
        <v>3.91</v>
      </c>
      <c r="G381" s="33">
        <v>22.92</v>
      </c>
      <c r="H381" s="33">
        <v>146</v>
      </c>
      <c r="I381" s="33">
        <v>0</v>
      </c>
      <c r="J381" s="33">
        <v>4.2</v>
      </c>
      <c r="K381" s="33">
        <v>18.3</v>
      </c>
      <c r="L381" s="33">
        <v>0.95</v>
      </c>
    </row>
    <row r="382" spans="1:12" ht="36" customHeight="1">
      <c r="B382" s="15" t="s">
        <v>149</v>
      </c>
      <c r="C382" s="2" t="s">
        <v>254</v>
      </c>
      <c r="D382" s="16">
        <v>180</v>
      </c>
      <c r="E382" s="33">
        <v>0</v>
      </c>
      <c r="F382" s="33">
        <v>0</v>
      </c>
      <c r="G382" s="33">
        <v>12.01</v>
      </c>
      <c r="H382" s="33">
        <v>44.4</v>
      </c>
      <c r="I382" s="33">
        <v>0</v>
      </c>
      <c r="J382" s="33">
        <v>0.25</v>
      </c>
      <c r="K382" s="33">
        <v>0</v>
      </c>
      <c r="L382" s="33">
        <v>0.04</v>
      </c>
    </row>
    <row r="383" spans="1:12" ht="18" customHeight="1">
      <c r="B383" s="15"/>
      <c r="C383" s="2" t="s">
        <v>16</v>
      </c>
      <c r="D383" s="16">
        <v>50</v>
      </c>
      <c r="E383" s="33">
        <v>2.8</v>
      </c>
      <c r="F383" s="33">
        <v>0.55000000000000004</v>
      </c>
      <c r="G383" s="33">
        <v>24.7</v>
      </c>
      <c r="H383" s="33">
        <v>114.95</v>
      </c>
      <c r="I383" s="33">
        <v>0</v>
      </c>
      <c r="J383" s="33">
        <v>11.5</v>
      </c>
      <c r="K383" s="33">
        <v>12.5</v>
      </c>
      <c r="L383" s="33">
        <v>1.55</v>
      </c>
    </row>
    <row r="384" spans="1:12" ht="18" customHeight="1">
      <c r="B384" s="15"/>
      <c r="C384" s="2" t="s">
        <v>84</v>
      </c>
      <c r="D384" s="16">
        <v>15</v>
      </c>
      <c r="E384" s="33">
        <v>1.19</v>
      </c>
      <c r="F384" s="33">
        <v>0.15</v>
      </c>
      <c r="G384" s="33">
        <v>7.25</v>
      </c>
      <c r="H384" s="33">
        <v>35.25</v>
      </c>
      <c r="I384" s="33">
        <v>0</v>
      </c>
      <c r="J384" s="33">
        <v>3.45</v>
      </c>
      <c r="K384" s="33">
        <v>4.95</v>
      </c>
      <c r="L384" s="33">
        <v>0.3</v>
      </c>
    </row>
    <row r="385" spans="1:12" ht="18" customHeight="1">
      <c r="A385" s="14">
        <v>10</v>
      </c>
      <c r="B385" s="15"/>
      <c r="C385" s="15" t="s">
        <v>14</v>
      </c>
      <c r="D385" s="16">
        <v>795</v>
      </c>
      <c r="E385" s="15">
        <f>E384+E383+E382+E381+E380+E379+E378</f>
        <v>27.834999999999997</v>
      </c>
      <c r="F385" s="15">
        <f t="shared" ref="F385:L385" si="73">F384+F383+F382+F381+F380+F379+F378</f>
        <v>22.160000000000004</v>
      </c>
      <c r="G385" s="15">
        <f t="shared" si="73"/>
        <v>100.815</v>
      </c>
      <c r="H385" s="15">
        <f>H384+H383+H382+H381+H380+H379+H378</f>
        <v>709.625</v>
      </c>
      <c r="I385" s="15">
        <f t="shared" si="73"/>
        <v>17.454999999999998</v>
      </c>
      <c r="J385" s="15">
        <f t="shared" si="73"/>
        <v>94.77000000000001</v>
      </c>
      <c r="K385" s="15">
        <f t="shared" si="73"/>
        <v>105.075</v>
      </c>
      <c r="L385" s="15">
        <f t="shared" si="73"/>
        <v>5.77</v>
      </c>
    </row>
    <row r="386" spans="1:12" ht="18" customHeight="1">
      <c r="A386" s="14">
        <v>10</v>
      </c>
      <c r="B386" s="59" t="s">
        <v>70</v>
      </c>
      <c r="C386" s="59"/>
      <c r="D386" s="59"/>
      <c r="E386" s="59"/>
      <c r="F386" s="59"/>
      <c r="G386" s="59"/>
      <c r="H386" s="59"/>
      <c r="I386" s="59"/>
      <c r="J386" s="59"/>
      <c r="K386" s="59"/>
      <c r="L386" s="59"/>
    </row>
    <row r="387" spans="1:12" ht="18" customHeight="1">
      <c r="B387" s="15"/>
      <c r="C387" s="2" t="s">
        <v>150</v>
      </c>
      <c r="D387" s="35">
        <v>50</v>
      </c>
      <c r="E387" s="33">
        <v>3.7</v>
      </c>
      <c r="F387" s="33">
        <v>4.75</v>
      </c>
      <c r="G387" s="33">
        <v>36.5</v>
      </c>
      <c r="H387" s="33">
        <v>203.5</v>
      </c>
      <c r="I387" s="33">
        <v>0</v>
      </c>
      <c r="J387" s="33">
        <v>20.5</v>
      </c>
      <c r="K387" s="33">
        <v>7.5</v>
      </c>
      <c r="L387" s="33">
        <v>0.5</v>
      </c>
    </row>
    <row r="388" spans="1:12" ht="18" customHeight="1">
      <c r="B388" s="15" t="s">
        <v>99</v>
      </c>
      <c r="C388" s="2" t="s">
        <v>87</v>
      </c>
      <c r="D388" s="35">
        <v>200</v>
      </c>
      <c r="E388" s="33">
        <v>6.09</v>
      </c>
      <c r="F388" s="33">
        <v>5.42</v>
      </c>
      <c r="G388" s="33">
        <v>10.08</v>
      </c>
      <c r="H388" s="33">
        <v>113.3</v>
      </c>
      <c r="I388" s="33">
        <v>2.73</v>
      </c>
      <c r="J388" s="33">
        <v>252</v>
      </c>
      <c r="K388" s="33">
        <v>29.44</v>
      </c>
      <c r="L388" s="33">
        <v>0.21</v>
      </c>
    </row>
    <row r="389" spans="1:12" ht="18" customHeight="1">
      <c r="B389" s="15"/>
      <c r="C389" s="15" t="s">
        <v>14</v>
      </c>
      <c r="D389" s="35">
        <v>250</v>
      </c>
      <c r="E389" s="15">
        <f>E387+E388</f>
        <v>9.7899999999999991</v>
      </c>
      <c r="F389" s="15">
        <f t="shared" ref="F389:L389" si="74">F387+F388</f>
        <v>10.17</v>
      </c>
      <c r="G389" s="15">
        <f t="shared" si="74"/>
        <v>46.58</v>
      </c>
      <c r="H389" s="15">
        <f t="shared" si="74"/>
        <v>316.8</v>
      </c>
      <c r="I389" s="15">
        <f t="shared" si="74"/>
        <v>2.73</v>
      </c>
      <c r="J389" s="15">
        <f t="shared" si="74"/>
        <v>272.5</v>
      </c>
      <c r="K389" s="15">
        <f t="shared" si="74"/>
        <v>36.94</v>
      </c>
      <c r="L389" s="15">
        <f t="shared" si="74"/>
        <v>0.71</v>
      </c>
    </row>
    <row r="390" spans="1:12" ht="18" customHeight="1">
      <c r="B390" s="56" t="s">
        <v>67</v>
      </c>
      <c r="C390" s="57"/>
      <c r="D390" s="57"/>
      <c r="E390" s="57"/>
      <c r="F390" s="57"/>
      <c r="G390" s="57"/>
      <c r="H390" s="57"/>
      <c r="I390" s="57"/>
      <c r="J390" s="57"/>
      <c r="K390" s="57"/>
      <c r="L390" s="58"/>
    </row>
    <row r="391" spans="1:12" ht="19.5" customHeight="1">
      <c r="B391" s="15" t="s">
        <v>240</v>
      </c>
      <c r="C391" s="2" t="s">
        <v>239</v>
      </c>
      <c r="D391" s="35">
        <v>150</v>
      </c>
      <c r="E391" s="33">
        <v>16.3</v>
      </c>
      <c r="F391" s="33">
        <v>13.45</v>
      </c>
      <c r="G391" s="33">
        <v>18.420000000000002</v>
      </c>
      <c r="H391" s="33">
        <v>259</v>
      </c>
      <c r="I391" s="33">
        <v>0.38</v>
      </c>
      <c r="J391" s="33">
        <v>194.8</v>
      </c>
      <c r="K391" s="33">
        <v>34.35</v>
      </c>
      <c r="L391" s="33">
        <v>1.46</v>
      </c>
    </row>
    <row r="392" spans="1:12" ht="18" customHeight="1">
      <c r="A392" s="14">
        <v>6</v>
      </c>
      <c r="B392" s="15" t="s">
        <v>127</v>
      </c>
      <c r="C392" s="2" t="s">
        <v>126</v>
      </c>
      <c r="D392" s="16">
        <v>50</v>
      </c>
      <c r="E392" s="33">
        <v>1.83</v>
      </c>
      <c r="F392" s="33">
        <v>2.76</v>
      </c>
      <c r="G392" s="33">
        <v>3.96</v>
      </c>
      <c r="H392" s="33">
        <v>66.8</v>
      </c>
      <c r="I392" s="33">
        <v>0.13</v>
      </c>
      <c r="J392" s="33">
        <v>13.65</v>
      </c>
      <c r="K392" s="33">
        <v>1.58</v>
      </c>
      <c r="L392" s="33">
        <v>0.1</v>
      </c>
    </row>
    <row r="393" spans="1:12" ht="19.5" customHeight="1">
      <c r="A393" s="14">
        <v>10</v>
      </c>
      <c r="B393" s="15"/>
      <c r="C393" s="2" t="s">
        <v>108</v>
      </c>
      <c r="D393" s="16">
        <v>30</v>
      </c>
      <c r="E393" s="33">
        <v>2.37</v>
      </c>
      <c r="F393" s="33">
        <v>0.3</v>
      </c>
      <c r="G393" s="33">
        <v>14.49</v>
      </c>
      <c r="H393" s="33">
        <v>70.5</v>
      </c>
      <c r="I393" s="33">
        <v>0</v>
      </c>
      <c r="J393" s="33">
        <v>6.9</v>
      </c>
      <c r="K393" s="33">
        <v>9.9</v>
      </c>
      <c r="L393" s="33">
        <v>0.6</v>
      </c>
    </row>
    <row r="394" spans="1:12" ht="18.600000000000001" customHeight="1">
      <c r="A394" s="14">
        <v>10</v>
      </c>
      <c r="B394" s="15" t="s">
        <v>164</v>
      </c>
      <c r="C394" s="30" t="s">
        <v>163</v>
      </c>
      <c r="D394" s="16">
        <v>180</v>
      </c>
      <c r="E394" s="33">
        <v>2.67</v>
      </c>
      <c r="F394" s="18">
        <v>2.34</v>
      </c>
      <c r="G394" s="18">
        <v>10.31</v>
      </c>
      <c r="H394" s="18">
        <v>73</v>
      </c>
      <c r="I394" s="18">
        <v>1.2</v>
      </c>
      <c r="J394" s="18">
        <v>113.9</v>
      </c>
      <c r="K394" s="18">
        <v>13.9</v>
      </c>
      <c r="L394" s="18">
        <v>0.37</v>
      </c>
    </row>
    <row r="395" spans="1:12" ht="18" customHeight="1">
      <c r="A395" s="14">
        <v>10</v>
      </c>
      <c r="B395" s="15"/>
      <c r="C395" s="15" t="s">
        <v>14</v>
      </c>
      <c r="D395" s="16">
        <v>410</v>
      </c>
      <c r="E395" s="15">
        <f>E391+E392+E393+E394</f>
        <v>23.17</v>
      </c>
      <c r="F395" s="15">
        <f t="shared" ref="F395:L395" si="75">F391+F392+F393+F394</f>
        <v>18.850000000000001</v>
      </c>
      <c r="G395" s="15">
        <f t="shared" si="75"/>
        <v>47.180000000000007</v>
      </c>
      <c r="H395" s="15">
        <f t="shared" si="75"/>
        <v>469.3</v>
      </c>
      <c r="I395" s="15">
        <f t="shared" si="75"/>
        <v>1.71</v>
      </c>
      <c r="J395" s="15">
        <f t="shared" si="75"/>
        <v>329.25</v>
      </c>
      <c r="K395" s="15">
        <f t="shared" si="75"/>
        <v>59.73</v>
      </c>
      <c r="L395" s="15">
        <f t="shared" si="75"/>
        <v>2.5300000000000002</v>
      </c>
    </row>
    <row r="396" spans="1:12" ht="18" customHeight="1">
      <c r="A396" s="14">
        <v>10</v>
      </c>
      <c r="B396" s="15"/>
      <c r="C396" s="15" t="s">
        <v>26</v>
      </c>
      <c r="D396" s="16">
        <f>D395+D389+D385+D374+D371</f>
        <v>2151</v>
      </c>
      <c r="E396" s="15">
        <f>E395+E389+E385+E374+E371</f>
        <v>78.055000000000007</v>
      </c>
      <c r="F396" s="15">
        <f t="shared" ref="F396:L396" si="76">F395+F389+F385+F374+F371</f>
        <v>70.850000000000009</v>
      </c>
      <c r="G396" s="15">
        <f t="shared" si="76"/>
        <v>267.59499999999997</v>
      </c>
      <c r="H396" s="15">
        <f t="shared" si="76"/>
        <v>2035.0449999999998</v>
      </c>
      <c r="I396" s="15">
        <f t="shared" si="76"/>
        <v>28.124999999999996</v>
      </c>
      <c r="J396" s="15">
        <f t="shared" si="76"/>
        <v>1006.27</v>
      </c>
      <c r="K396" s="15">
        <f t="shared" si="76"/>
        <v>262.875</v>
      </c>
      <c r="L396" s="15">
        <f t="shared" si="76"/>
        <v>14.579999999999998</v>
      </c>
    </row>
    <row r="397" spans="1:12" ht="20.100000000000001" customHeight="1">
      <c r="B397" s="52"/>
      <c r="C397" s="52" t="s">
        <v>246</v>
      </c>
      <c r="D397" s="53"/>
      <c r="E397" s="52">
        <v>54</v>
      </c>
      <c r="F397" s="52">
        <v>60</v>
      </c>
      <c r="G397" s="52">
        <v>261</v>
      </c>
      <c r="H397" s="52">
        <v>1800</v>
      </c>
      <c r="I397" s="52">
        <v>50</v>
      </c>
      <c r="J397" s="52">
        <v>900</v>
      </c>
      <c r="K397" s="52">
        <v>200</v>
      </c>
      <c r="L397" s="52">
        <v>10</v>
      </c>
    </row>
    <row r="398" spans="1:12" ht="20.100000000000001" customHeight="1">
      <c r="B398" s="54"/>
      <c r="C398" s="54" t="s">
        <v>247</v>
      </c>
      <c r="D398" s="55"/>
      <c r="E398" s="54">
        <f>ROUND(E396/E397*100-100,2)</f>
        <v>44.55</v>
      </c>
      <c r="F398" s="54">
        <f t="shared" ref="F398:L398" si="77">ROUND(F396/F397*100-100,2)</f>
        <v>18.079999999999998</v>
      </c>
      <c r="G398" s="54">
        <f t="shared" si="77"/>
        <v>2.5299999999999998</v>
      </c>
      <c r="H398" s="54">
        <f t="shared" si="77"/>
        <v>13.06</v>
      </c>
      <c r="I398" s="54">
        <f t="shared" si="77"/>
        <v>-43.75</v>
      </c>
      <c r="J398" s="54">
        <f t="shared" si="77"/>
        <v>11.81</v>
      </c>
      <c r="K398" s="54">
        <f t="shared" si="77"/>
        <v>31.44</v>
      </c>
      <c r="L398" s="54">
        <f t="shared" si="77"/>
        <v>45.8</v>
      </c>
    </row>
    <row r="400" spans="1:12" ht="20.25">
      <c r="B400" s="50" t="s">
        <v>241</v>
      </c>
      <c r="C400" s="50"/>
    </row>
    <row r="402" spans="3:4">
      <c r="C402" s="14" t="s">
        <v>13</v>
      </c>
      <c r="D402" s="34">
        <f>SUM(H12+H55+H95+H136+H174+H211+H250+H291+H330+H371)/10</f>
        <v>442.71199999999999</v>
      </c>
    </row>
    <row r="403" spans="3:4">
      <c r="C403" s="14" t="s">
        <v>232</v>
      </c>
      <c r="D403" s="34">
        <f>SUM(H15+H58+H98+H139+H177+H214+H253+H294+H333+H374)/10</f>
        <v>70.650000000000006</v>
      </c>
    </row>
    <row r="404" spans="3:4">
      <c r="C404" s="14" t="s">
        <v>37</v>
      </c>
      <c r="D404" s="34">
        <f>SUM(H25+H69+H107+H148+H185+H224+H262+H303+H342+H385)/10</f>
        <v>687.25900000000001</v>
      </c>
    </row>
    <row r="405" spans="3:4">
      <c r="C405" s="14" t="s">
        <v>38</v>
      </c>
      <c r="D405" s="34">
        <f>SUM(H32+H73+H111+H152+H189+H229+H268+H307+H346+H389)/10</f>
        <v>284.697</v>
      </c>
    </row>
    <row r="406" spans="3:4">
      <c r="C406" s="14" t="s">
        <v>257</v>
      </c>
      <c r="D406" s="34">
        <f>SUM(H40+H80+H122+H159+H197+H236+H276+H316+H356+H395)/10</f>
        <v>469.45799999999997</v>
      </c>
    </row>
  </sheetData>
  <mergeCells count="110">
    <mergeCell ref="B212:L212"/>
    <mergeCell ref="B251:L251"/>
    <mergeCell ref="B292:L292"/>
    <mergeCell ref="B33:L33"/>
    <mergeCell ref="B74:L74"/>
    <mergeCell ref="B112:L112"/>
    <mergeCell ref="B153:L153"/>
    <mergeCell ref="B130:B131"/>
    <mergeCell ref="J48:L48"/>
    <mergeCell ref="B87:B88"/>
    <mergeCell ref="H243:H244"/>
    <mergeCell ref="J243:L243"/>
    <mergeCell ref="E87:G87"/>
    <mergeCell ref="B190:L190"/>
    <mergeCell ref="J364:L364"/>
    <mergeCell ref="B364:B365"/>
    <mergeCell ref="C364:C365"/>
    <mergeCell ref="D364:D365"/>
    <mergeCell ref="E364:G364"/>
    <mergeCell ref="H364:H365"/>
    <mergeCell ref="C243:C244"/>
    <mergeCell ref="D243:D244"/>
    <mergeCell ref="E243:G243"/>
    <mergeCell ref="B331:L331"/>
    <mergeCell ref="B343:L343"/>
    <mergeCell ref="C48:C49"/>
    <mergeCell ref="D48:D49"/>
    <mergeCell ref="E48:G48"/>
    <mergeCell ref="H48:H49"/>
    <mergeCell ref="B56:L56"/>
    <mergeCell ref="B13:L13"/>
    <mergeCell ref="B269:L269"/>
    <mergeCell ref="D205:D206"/>
    <mergeCell ref="E205:G205"/>
    <mergeCell ref="H205:H206"/>
    <mergeCell ref="B225:L225"/>
    <mergeCell ref="B245:L245"/>
    <mergeCell ref="B254:L254"/>
    <mergeCell ref="B263:L263"/>
    <mergeCell ref="J205:L205"/>
    <mergeCell ref="B149:L149"/>
    <mergeCell ref="J4:L4"/>
    <mergeCell ref="B6:L6"/>
    <mergeCell ref="B16:L16"/>
    <mergeCell ref="B26:L26"/>
    <mergeCell ref="B4:B5"/>
    <mergeCell ref="C4:C5"/>
    <mergeCell ref="D4:D5"/>
    <mergeCell ref="E4:G4"/>
    <mergeCell ref="H4:H5"/>
    <mergeCell ref="H167:H168"/>
    <mergeCell ref="J167:L167"/>
    <mergeCell ref="B167:B168"/>
    <mergeCell ref="C167:C168"/>
    <mergeCell ref="D167:D168"/>
    <mergeCell ref="E167:G167"/>
    <mergeCell ref="B48:B49"/>
    <mergeCell ref="B89:L89"/>
    <mergeCell ref="B70:L70"/>
    <mergeCell ref="B59:L59"/>
    <mergeCell ref="B50:L50"/>
    <mergeCell ref="B137:L137"/>
    <mergeCell ref="C87:C88"/>
    <mergeCell ref="D87:D88"/>
    <mergeCell ref="B96:L96"/>
    <mergeCell ref="B99:L99"/>
    <mergeCell ref="B108:L108"/>
    <mergeCell ref="B132:L132"/>
    <mergeCell ref="B140:L140"/>
    <mergeCell ref="H87:H88"/>
    <mergeCell ref="J87:L87"/>
    <mergeCell ref="B390:L390"/>
    <mergeCell ref="B230:L230"/>
    <mergeCell ref="B169:L169"/>
    <mergeCell ref="C130:C131"/>
    <mergeCell ref="D130:D131"/>
    <mergeCell ref="E130:G130"/>
    <mergeCell ref="H130:H131"/>
    <mergeCell ref="J130:L130"/>
    <mergeCell ref="B386:L386"/>
    <mergeCell ref="B325:L325"/>
    <mergeCell ref="B286:L286"/>
    <mergeCell ref="B295:L295"/>
    <mergeCell ref="B304:L304"/>
    <mergeCell ref="B205:B206"/>
    <mergeCell ref="C205:C206"/>
    <mergeCell ref="B178:L178"/>
    <mergeCell ref="B186:L186"/>
    <mergeCell ref="B207:L207"/>
    <mergeCell ref="B215:L215"/>
    <mergeCell ref="B243:B244"/>
    <mergeCell ref="B175:L175"/>
    <mergeCell ref="B366:L366"/>
    <mergeCell ref="B375:L375"/>
    <mergeCell ref="B284:B285"/>
    <mergeCell ref="C284:C285"/>
    <mergeCell ref="D284:D285"/>
    <mergeCell ref="E284:G284"/>
    <mergeCell ref="H284:H285"/>
    <mergeCell ref="J284:L284"/>
    <mergeCell ref="B323:B324"/>
    <mergeCell ref="B308:L308"/>
    <mergeCell ref="B347:L347"/>
    <mergeCell ref="B372:L372"/>
    <mergeCell ref="B334:L334"/>
    <mergeCell ref="J323:L323"/>
    <mergeCell ref="C323:C324"/>
    <mergeCell ref="D323:D324"/>
    <mergeCell ref="E323:G323"/>
    <mergeCell ref="H323:H324"/>
  </mergeCells>
  <phoneticPr fontId="0" type="noConversion"/>
  <pageMargins left="0.51181102362204722" right="0.51181102362204722" top="0.39370078740157483" bottom="0.19685039370078741" header="0" footer="0"/>
  <pageSetup paperSize="9" scale="63" fitToHeight="10" orientation="landscape" r:id="rId1"/>
  <rowBreaks count="9" manualBreakCount="9">
    <brk id="43" min="1" max="11" man="1"/>
    <brk id="83" min="1" max="11" man="1"/>
    <brk id="125" min="1" max="11" man="1"/>
    <brk id="162" min="1" max="11" man="1"/>
    <brk id="200" min="1" max="11" man="1"/>
    <brk id="239" min="1" max="11" man="1"/>
    <brk id="279" min="1" max="11" man="1"/>
    <brk id="319" min="1" max="11" man="1"/>
    <brk id="359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RowHeight="15"/>
  <cols>
    <col min="1" max="1" width="36.28515625" style="3" customWidth="1"/>
    <col min="2" max="6" width="9.140625" style="3"/>
    <col min="7" max="8" width="10.7109375" style="3" customWidth="1"/>
    <col min="9" max="9" width="9.5703125" style="3" customWidth="1"/>
    <col min="10" max="16384" width="9.140625" style="3"/>
  </cols>
  <sheetData>
    <row r="2" spans="1:10">
      <c r="A2" s="7" t="s">
        <v>47</v>
      </c>
    </row>
    <row r="3" spans="1:10" ht="15.75">
      <c r="A3" s="5"/>
      <c r="B3" s="5"/>
      <c r="C3" s="70" t="s">
        <v>46</v>
      </c>
      <c r="D3" s="70"/>
      <c r="E3" s="70" t="s">
        <v>33</v>
      </c>
      <c r="F3" s="70"/>
      <c r="G3" s="70" t="s">
        <v>34</v>
      </c>
      <c r="H3" s="70"/>
      <c r="I3" s="70" t="s">
        <v>35</v>
      </c>
      <c r="J3" s="70"/>
    </row>
    <row r="4" spans="1:10" ht="15.75">
      <c r="A4" s="5"/>
      <c r="B4" s="5"/>
      <c r="C4" s="6" t="s">
        <v>40</v>
      </c>
      <c r="D4" s="6" t="s">
        <v>41</v>
      </c>
      <c r="E4" s="6" t="s">
        <v>40</v>
      </c>
      <c r="F4" s="6" t="s">
        <v>41</v>
      </c>
      <c r="G4" s="6" t="s">
        <v>40</v>
      </c>
      <c r="H4" s="6" t="s">
        <v>41</v>
      </c>
      <c r="I4" s="6" t="s">
        <v>40</v>
      </c>
      <c r="J4" s="6" t="s">
        <v>41</v>
      </c>
    </row>
    <row r="5" spans="1:10" ht="15.75">
      <c r="A5" s="5" t="s">
        <v>36</v>
      </c>
      <c r="B5" s="5" t="s">
        <v>39</v>
      </c>
      <c r="C5" s="5">
        <f>77*20/100</f>
        <v>15.4</v>
      </c>
      <c r="D5" s="5">
        <f>77*25/100</f>
        <v>19.25</v>
      </c>
      <c r="E5" s="5">
        <f>79*20/100</f>
        <v>15.8</v>
      </c>
      <c r="F5" s="5">
        <f>79*25/100</f>
        <v>19.75</v>
      </c>
      <c r="G5" s="5">
        <f>335*20/100</f>
        <v>67</v>
      </c>
      <c r="H5" s="5">
        <f>335*25/100</f>
        <v>83.75</v>
      </c>
      <c r="I5" s="5">
        <f>2350*20/100</f>
        <v>470</v>
      </c>
      <c r="J5" s="5">
        <f>2350*25/100</f>
        <v>587.5</v>
      </c>
    </row>
    <row r="6" spans="1:10" ht="15.75">
      <c r="A6" s="5" t="s">
        <v>37</v>
      </c>
      <c r="B6" s="5" t="s">
        <v>42</v>
      </c>
      <c r="C6" s="5">
        <f>77*30/100</f>
        <v>23.1</v>
      </c>
      <c r="D6" s="5">
        <f>77*35/100</f>
        <v>26.95</v>
      </c>
      <c r="E6" s="5">
        <f>79*30/100</f>
        <v>23.7</v>
      </c>
      <c r="F6" s="5">
        <f>79*35/100</f>
        <v>27.65</v>
      </c>
      <c r="G6" s="5">
        <f>335*30/100</f>
        <v>100.5</v>
      </c>
      <c r="H6" s="5">
        <f>335*35/100</f>
        <v>117.25</v>
      </c>
      <c r="I6" s="5">
        <f>2350*30/100</f>
        <v>705</v>
      </c>
      <c r="J6" s="5">
        <f>2350*35/100</f>
        <v>822.5</v>
      </c>
    </row>
    <row r="7" spans="1:10" ht="15.75">
      <c r="A7" s="5" t="s">
        <v>38</v>
      </c>
      <c r="B7" s="5" t="s">
        <v>43</v>
      </c>
      <c r="C7" s="5">
        <f>77*10/100</f>
        <v>7.7</v>
      </c>
      <c r="D7" s="5">
        <f>77*15/100</f>
        <v>11.55</v>
      </c>
      <c r="E7" s="5">
        <f>79*10/100</f>
        <v>7.9</v>
      </c>
      <c r="F7" s="5">
        <f>79*15/100</f>
        <v>11.85</v>
      </c>
      <c r="G7" s="5">
        <f>335*10/100</f>
        <v>33.5</v>
      </c>
      <c r="H7" s="5">
        <f>335*15/100</f>
        <v>50.25</v>
      </c>
      <c r="I7" s="5">
        <f>2350*10/100</f>
        <v>235</v>
      </c>
      <c r="J7" s="5">
        <f>2350*15/100</f>
        <v>352.5</v>
      </c>
    </row>
    <row r="8" spans="1:10" ht="15.75">
      <c r="A8" s="5" t="s">
        <v>44</v>
      </c>
      <c r="B8" s="5" t="s">
        <v>45</v>
      </c>
      <c r="C8" s="5">
        <f>SUM(C5:C7)</f>
        <v>46.2</v>
      </c>
      <c r="D8" s="5">
        <f t="shared" ref="D8:J8" si="0">SUM(D5:D7)</f>
        <v>57.75</v>
      </c>
      <c r="E8" s="5">
        <f t="shared" si="0"/>
        <v>47.4</v>
      </c>
      <c r="F8" s="5">
        <f t="shared" si="0"/>
        <v>59.25</v>
      </c>
      <c r="G8" s="5">
        <f t="shared" si="0"/>
        <v>201</v>
      </c>
      <c r="H8" s="5">
        <f t="shared" si="0"/>
        <v>251.25</v>
      </c>
      <c r="I8" s="5">
        <f t="shared" si="0"/>
        <v>1410</v>
      </c>
      <c r="J8" s="5">
        <f t="shared" si="0"/>
        <v>1762.5</v>
      </c>
    </row>
    <row r="9" spans="1:10">
      <c r="C9" s="4"/>
    </row>
    <row r="10" spans="1:10">
      <c r="A10" s="3" t="s">
        <v>48</v>
      </c>
    </row>
    <row r="11" spans="1:10" ht="15.75">
      <c r="A11" s="5"/>
      <c r="B11" s="5"/>
      <c r="C11" s="70" t="s">
        <v>46</v>
      </c>
      <c r="D11" s="70"/>
      <c r="E11" s="70" t="s">
        <v>33</v>
      </c>
      <c r="F11" s="70"/>
      <c r="G11" s="70" t="s">
        <v>34</v>
      </c>
      <c r="H11" s="70"/>
      <c r="I11" s="70" t="s">
        <v>35</v>
      </c>
      <c r="J11" s="70"/>
    </row>
    <row r="12" spans="1:10" ht="15.75">
      <c r="A12" s="5"/>
      <c r="B12" s="5"/>
      <c r="C12" s="6" t="s">
        <v>40</v>
      </c>
      <c r="D12" s="6" t="s">
        <v>41</v>
      </c>
      <c r="E12" s="6" t="s">
        <v>40</v>
      </c>
      <c r="F12" s="6" t="s">
        <v>41</v>
      </c>
      <c r="G12" s="6" t="s">
        <v>40</v>
      </c>
      <c r="H12" s="6" t="s">
        <v>41</v>
      </c>
      <c r="I12" s="6" t="s">
        <v>40</v>
      </c>
      <c r="J12" s="6" t="s">
        <v>41</v>
      </c>
    </row>
    <row r="13" spans="1:10" ht="15.75">
      <c r="A13" s="5" t="s">
        <v>36</v>
      </c>
      <c r="B13" s="5" t="s">
        <v>39</v>
      </c>
      <c r="C13" s="5">
        <f>90*20/100</f>
        <v>18</v>
      </c>
      <c r="D13" s="5">
        <f>90*25/100</f>
        <v>22.5</v>
      </c>
      <c r="E13" s="5">
        <f>92*20/100</f>
        <v>18.399999999999999</v>
      </c>
      <c r="F13" s="5">
        <f>92*25/100</f>
        <v>23</v>
      </c>
      <c r="G13" s="5">
        <f>383*20/100</f>
        <v>76.599999999999994</v>
      </c>
      <c r="H13" s="5">
        <f>383*25/100</f>
        <v>95.75</v>
      </c>
      <c r="I13" s="5">
        <f>2720*20/100</f>
        <v>544</v>
      </c>
      <c r="J13" s="5">
        <f>2350*25/100</f>
        <v>587.5</v>
      </c>
    </row>
    <row r="14" spans="1:10" ht="15.75">
      <c r="A14" s="5" t="s">
        <v>37</v>
      </c>
      <c r="B14" s="5" t="s">
        <v>42</v>
      </c>
      <c r="C14" s="5">
        <f>90*30/100</f>
        <v>27</v>
      </c>
      <c r="D14" s="5">
        <f>90*35/100</f>
        <v>31.5</v>
      </c>
      <c r="E14" s="5">
        <f>92*30/100</f>
        <v>27.6</v>
      </c>
      <c r="F14" s="5">
        <f>92*35/100</f>
        <v>32.200000000000003</v>
      </c>
      <c r="G14" s="5">
        <f>383*30/100</f>
        <v>114.9</v>
      </c>
      <c r="H14" s="5">
        <f>383*35/100</f>
        <v>134.05000000000001</v>
      </c>
      <c r="I14" s="5">
        <f>2720*30/100</f>
        <v>816</v>
      </c>
      <c r="J14" s="5">
        <f>2350*35/100</f>
        <v>822.5</v>
      </c>
    </row>
    <row r="15" spans="1:10" ht="15.75">
      <c r="A15" s="5" t="s">
        <v>38</v>
      </c>
      <c r="B15" s="5" t="s">
        <v>43</v>
      </c>
      <c r="C15" s="5">
        <f>90*10/100</f>
        <v>9</v>
      </c>
      <c r="D15" s="5">
        <f>90*15/100</f>
        <v>13.5</v>
      </c>
      <c r="E15" s="5">
        <f>92*10/100</f>
        <v>9.1999999999999993</v>
      </c>
      <c r="F15" s="5">
        <f>92*15/100</f>
        <v>13.8</v>
      </c>
      <c r="G15" s="5">
        <f>383*10/100</f>
        <v>38.299999999999997</v>
      </c>
      <c r="H15" s="5">
        <f>383*15/100</f>
        <v>57.45</v>
      </c>
      <c r="I15" s="5">
        <f>2720*10/100</f>
        <v>272</v>
      </c>
      <c r="J15" s="5">
        <f>2720*15/100</f>
        <v>408</v>
      </c>
    </row>
    <row r="16" spans="1:10" ht="15.75">
      <c r="A16" s="5" t="s">
        <v>44</v>
      </c>
      <c r="B16" s="5" t="s">
        <v>45</v>
      </c>
      <c r="C16" s="5">
        <f>SUM(C13:C15)</f>
        <v>54</v>
      </c>
      <c r="D16" s="5">
        <f t="shared" ref="D16:J16" si="1">SUM(D13:D15)</f>
        <v>67.5</v>
      </c>
      <c r="E16" s="5">
        <f t="shared" si="1"/>
        <v>55.2</v>
      </c>
      <c r="F16" s="5">
        <f t="shared" si="1"/>
        <v>69</v>
      </c>
      <c r="G16" s="5">
        <f t="shared" si="1"/>
        <v>229.8</v>
      </c>
      <c r="H16" s="5">
        <f t="shared" si="1"/>
        <v>287.25</v>
      </c>
      <c r="I16" s="5">
        <f t="shared" si="1"/>
        <v>1632</v>
      </c>
      <c r="J16" s="5">
        <f t="shared" si="1"/>
        <v>1818</v>
      </c>
    </row>
    <row r="17" spans="1:10">
      <c r="C17" s="3">
        <v>60.42</v>
      </c>
      <c r="E17" s="3">
        <v>63.65</v>
      </c>
      <c r="G17" s="3">
        <v>245.7</v>
      </c>
      <c r="I17" s="3">
        <v>1827.17</v>
      </c>
    </row>
    <row r="20" spans="1:10" ht="83.25" customHeight="1">
      <c r="A20" s="71" t="s">
        <v>49</v>
      </c>
      <c r="B20" s="71"/>
      <c r="C20" s="71"/>
      <c r="D20" s="71"/>
      <c r="E20" s="71"/>
      <c r="F20" s="71"/>
      <c r="G20" s="71"/>
      <c r="H20" s="71"/>
      <c r="I20" s="71"/>
      <c r="J20" s="71"/>
    </row>
    <row r="21" spans="1:10" ht="15.75">
      <c r="A21" s="72"/>
      <c r="B21" s="73"/>
      <c r="C21" s="70" t="s">
        <v>46</v>
      </c>
      <c r="D21" s="70"/>
      <c r="E21" s="70" t="s">
        <v>33</v>
      </c>
      <c r="F21" s="70"/>
      <c r="G21" s="70" t="s">
        <v>34</v>
      </c>
      <c r="H21" s="70"/>
      <c r="I21" s="70" t="s">
        <v>35</v>
      </c>
      <c r="J21" s="70"/>
    </row>
    <row r="22" spans="1:10" ht="15.75">
      <c r="A22" s="70"/>
      <c r="B22" s="70"/>
      <c r="C22" s="6" t="s">
        <v>40</v>
      </c>
      <c r="D22" s="6" t="s">
        <v>41</v>
      </c>
      <c r="E22" s="6" t="s">
        <v>40</v>
      </c>
      <c r="F22" s="6" t="s">
        <v>41</v>
      </c>
      <c r="G22" s="6" t="s">
        <v>40</v>
      </c>
      <c r="H22" s="6" t="s">
        <v>41</v>
      </c>
      <c r="I22" s="6" t="s">
        <v>40</v>
      </c>
      <c r="J22" s="6" t="s">
        <v>41</v>
      </c>
    </row>
    <row r="23" spans="1:10" ht="45" customHeight="1">
      <c r="A23" s="75" t="s">
        <v>51</v>
      </c>
      <c r="B23" s="75"/>
      <c r="C23" s="8">
        <v>46.2</v>
      </c>
      <c r="D23" s="8">
        <v>57.75</v>
      </c>
      <c r="E23" s="8">
        <v>47.4</v>
      </c>
      <c r="F23" s="8">
        <v>59.25</v>
      </c>
      <c r="G23" s="8">
        <v>201</v>
      </c>
      <c r="H23" s="8">
        <v>251.25</v>
      </c>
      <c r="I23" s="8">
        <v>1410</v>
      </c>
      <c r="J23" s="8">
        <v>1762.5</v>
      </c>
    </row>
    <row r="24" spans="1:10" ht="45" customHeight="1">
      <c r="A24" s="75" t="s">
        <v>52</v>
      </c>
      <c r="B24" s="75"/>
      <c r="C24" s="8">
        <v>54</v>
      </c>
      <c r="D24" s="8">
        <v>67.5</v>
      </c>
      <c r="E24" s="8">
        <v>55.2</v>
      </c>
      <c r="F24" s="8">
        <v>69</v>
      </c>
      <c r="G24" s="8">
        <v>229.8</v>
      </c>
      <c r="H24" s="8">
        <v>287.25</v>
      </c>
      <c r="I24" s="8">
        <v>1632</v>
      </c>
      <c r="J24" s="8">
        <v>1818</v>
      </c>
    </row>
    <row r="25" spans="1:10" ht="45" customHeight="1">
      <c r="A25" s="75" t="s">
        <v>50</v>
      </c>
      <c r="B25" s="75"/>
      <c r="C25" s="74">
        <v>60.42</v>
      </c>
      <c r="D25" s="74"/>
      <c r="E25" s="74">
        <v>63.65</v>
      </c>
      <c r="F25" s="74"/>
      <c r="G25" s="74">
        <v>245.7</v>
      </c>
      <c r="H25" s="74"/>
      <c r="I25" s="74">
        <v>1827.17</v>
      </c>
      <c r="J25" s="74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C11:D11"/>
    <mergeCell ref="E11:F11"/>
    <mergeCell ref="G11:H11"/>
    <mergeCell ref="I11:J11"/>
    <mergeCell ref="G3:H3"/>
    <mergeCell ref="E3:F3"/>
    <mergeCell ref="C3:D3"/>
    <mergeCell ref="I3:J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выход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2022-12-27T09:52:20Z</cp:lastPrinted>
  <dcterms:created xsi:type="dcterms:W3CDTF">2020-10-25T16:40:18Z</dcterms:created>
  <dcterms:modified xsi:type="dcterms:W3CDTF">2023-02-16T05:36:27Z</dcterms:modified>
</cp:coreProperties>
</file>